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Table1" sheetId="1" r:id="rId1"/>
    <sheet name="Figure1" sheetId="2" r:id="rId2"/>
    <sheet name="Table2" sheetId="3" r:id="rId3"/>
    <sheet name="Figure2" sheetId="4" r:id="rId4"/>
    <sheet name="Table3" sheetId="5" r:id="rId5"/>
    <sheet name="Figure3" sheetId="6" r:id="rId6"/>
    <sheet name="Table4" sheetId="7" r:id="rId7"/>
    <sheet name="Table5" sheetId="8" r:id="rId8"/>
    <sheet name="Table6" sheetId="9" r:id="rId9"/>
    <sheet name="Figure4" sheetId="10" r:id="rId10"/>
    <sheet name="Figure5" sheetId="11" r:id="rId11"/>
    <sheet name="Figure6" sheetId="12" r:id="rId12"/>
    <sheet name="Figure7" sheetId="13" r:id="rId13"/>
    <sheet name="Figure8" sheetId="14" r:id="rId14"/>
    <sheet name="Figure9" sheetId="15" r:id="rId15"/>
    <sheet name="Figure10" sheetId="16" r:id="rId16"/>
    <sheet name="Figure11" sheetId="17" r:id="rId17"/>
    <sheet name="Figure12" sheetId="18" r:id="rId18"/>
    <sheet name="datafigures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column_headings" localSheetId="18">#REF!</definedName>
    <definedName name="column_headings" localSheetId="2">#REF!</definedName>
    <definedName name="column_headings" localSheetId="4">#REF!</definedName>
    <definedName name="column_headings" localSheetId="6">#REF!</definedName>
    <definedName name="column_headings" localSheetId="7">#REF!</definedName>
    <definedName name="column_headings" localSheetId="8">#REF!</definedName>
    <definedName name="column_headings">#REF!</definedName>
    <definedName name="column_numbers" localSheetId="18">#REF!</definedName>
    <definedName name="column_numbers" localSheetId="2">#REF!</definedName>
    <definedName name="column_numbers" localSheetId="4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>#REF!</definedName>
    <definedName name="data" localSheetId="18">#REF!</definedName>
    <definedName name="data" localSheetId="2">#REF!</definedName>
    <definedName name="data" localSheetId="4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2">#REF!</definedName>
    <definedName name="ea_flux">#REF!</definedName>
    <definedName name="Equilibre">#REF!</definedName>
    <definedName name="footnotes" localSheetId="18">#REF!</definedName>
    <definedName name="footnotes" localSheetId="2">#REF!</definedName>
    <definedName name="footnotes" localSheetId="4">#REF!</definedName>
    <definedName name="footnotes" localSheetId="6">#REF!</definedName>
    <definedName name="footnotes" localSheetId="7">#REF!</definedName>
    <definedName name="footnotes" localSheetId="8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 localSheetId="18">#REF!</definedName>
    <definedName name="spanners_level1" localSheetId="2">#REF!</definedName>
    <definedName name="spanners_level1" localSheetId="4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>#REF!</definedName>
    <definedName name="spanners_level2" localSheetId="18">#REF!</definedName>
    <definedName name="spanners_level2" localSheetId="2">#REF!</definedName>
    <definedName name="spanners_level2" localSheetId="4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>#REF!</definedName>
    <definedName name="spanners_level3" localSheetId="18">#REF!</definedName>
    <definedName name="spanners_level3" localSheetId="2">#REF!</definedName>
    <definedName name="spanners_level3" localSheetId="4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>#REF!</definedName>
    <definedName name="spanners_level4" localSheetId="18">#REF!</definedName>
    <definedName name="spanners_level4" localSheetId="2">#REF!</definedName>
    <definedName name="spanners_level4" localSheetId="4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>#REF!</definedName>
    <definedName name="spanners_level5" localSheetId="18">#REF!</definedName>
    <definedName name="spanners_level5" localSheetId="2">#REF!</definedName>
    <definedName name="spanners_level5" localSheetId="4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>#REF!</definedName>
    <definedName name="stub_lines" localSheetId="18">#REF!</definedName>
    <definedName name="stub_lines" localSheetId="2">#REF!</definedName>
    <definedName name="stub_lines" localSheetId="4">#REF!</definedName>
    <definedName name="stub_lines" localSheetId="6">#REF!</definedName>
    <definedName name="stub_lines" localSheetId="7">#REF!</definedName>
    <definedName name="stub_lines" localSheetId="8">#REF!</definedName>
    <definedName name="stub_lines">#REF!</definedName>
    <definedName name="temp">#REF!</definedName>
    <definedName name="titles" localSheetId="18">#REF!</definedName>
    <definedName name="titles" localSheetId="2">#REF!</definedName>
    <definedName name="titles" localSheetId="4">#REF!</definedName>
    <definedName name="titles" localSheetId="6">#REF!</definedName>
    <definedName name="titles" localSheetId="7">#REF!</definedName>
    <definedName name="titles" localSheetId="8">#REF!</definedName>
    <definedName name="titles">#REF!</definedName>
    <definedName name="totals" localSheetId="18">#REF!</definedName>
    <definedName name="totals" localSheetId="2">#REF!</definedName>
    <definedName name="totals" localSheetId="4">#REF!</definedName>
    <definedName name="totals" localSheetId="6">#REF!</definedName>
    <definedName name="totals" localSheetId="7">#REF!</definedName>
    <definedName name="totals" localSheetId="8">#REF!</definedName>
    <definedName name="totals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<sst xmlns="http://schemas.openxmlformats.org/spreadsheetml/2006/main" count="97" uniqueCount="68">
  <si>
    <t>Top 10%</t>
  </si>
  <si>
    <t>"Upper Class"</t>
  </si>
  <si>
    <t>incl. Top 1%</t>
  </si>
  <si>
    <t>"Very Rich"</t>
  </si>
  <si>
    <t>incl. Other 9%</t>
  </si>
  <si>
    <t>Middle 40%</t>
  </si>
  <si>
    <t>"Middle Class"</t>
  </si>
  <si>
    <t>Bottom 50%</t>
  </si>
  <si>
    <t>"Poor"</t>
  </si>
  <si>
    <t>Share in total wealth</t>
  </si>
  <si>
    <t>Average per adult wealth</t>
  </si>
  <si>
    <t>(current francs)</t>
  </si>
  <si>
    <t xml:space="preserve">Table 2: Inheritance in Paris, 1872-1937 - Summary Statistics </t>
  </si>
  <si>
    <t xml:space="preserve">N. decedents (20-yr +) </t>
  </si>
  <si>
    <t xml:space="preserve">N.  decedents with  estate&gt;0   </t>
  </si>
  <si>
    <t>% decedents with estate&gt;0</t>
  </si>
  <si>
    <t>Average estate (estate&gt;0)</t>
  </si>
  <si>
    <t>Average estate (all decedents)</t>
  </si>
  <si>
    <t xml:space="preserve">Consumer price index </t>
  </si>
  <si>
    <t xml:space="preserve">Asset price index </t>
  </si>
  <si>
    <t>(relative to asset price index)</t>
  </si>
  <si>
    <t>Paris share in inheritance flow</t>
  </si>
  <si>
    <t>Paris share in decedents</t>
  </si>
  <si>
    <t>P50-90</t>
  </si>
  <si>
    <t>P90-99</t>
  </si>
  <si>
    <t>P99-100</t>
  </si>
  <si>
    <t>P0-50</t>
  </si>
  <si>
    <t xml:space="preserve">Table 4: Asset composition in Paris 1872-1937 </t>
  </si>
  <si>
    <t>Real estate assets</t>
  </si>
  <si>
    <t>Financial assets</t>
  </si>
  <si>
    <t>inc. Equity</t>
  </si>
  <si>
    <t>Furnitures</t>
  </si>
  <si>
    <t>Total foreign financial assets</t>
  </si>
  <si>
    <t>(% gross assets)</t>
  </si>
  <si>
    <t>inc. Private bonds</t>
  </si>
  <si>
    <t>inc. Govt bonds</t>
  </si>
  <si>
    <t>"Middle Rich"</t>
  </si>
  <si>
    <t>Figure 4</t>
  </si>
  <si>
    <t>Figure 3</t>
  </si>
  <si>
    <t>Figure 2</t>
  </si>
  <si>
    <t>Figure 5</t>
  </si>
  <si>
    <t>capitalized shares</t>
  </si>
  <si>
    <t>Figure 6</t>
  </si>
  <si>
    <t>inc. Other, cash,..</t>
  </si>
  <si>
    <t xml:space="preserve">Table 5: Community asset composition in Paris 1872-1937 </t>
  </si>
  <si>
    <t xml:space="preserve">Table 6: Inherited asset composition in Paris 1872-1937 </t>
  </si>
  <si>
    <t>fraction sold and given</t>
  </si>
  <si>
    <t>Note: Out-of-Paris real estate assets are missing in 1872-1882; in 1912-1937, they make about 1/3 of real estate assets</t>
  </si>
  <si>
    <t>U.S. 2010</t>
  </si>
  <si>
    <t>France 2010</t>
  </si>
  <si>
    <t>France 1910</t>
  </si>
  <si>
    <t>Table 1: Wealth inequality 1910-2010: the (limited) rise of the middle class</t>
  </si>
  <si>
    <t>Figure 7</t>
  </si>
  <si>
    <t>(years of labor income)</t>
  </si>
  <si>
    <t>Average labor income</t>
  </si>
  <si>
    <t>(nominal index)</t>
  </si>
  <si>
    <t>(relative to consumer price index)</t>
  </si>
  <si>
    <r>
      <t xml:space="preserve">Average estate </t>
    </r>
    <r>
      <rPr>
        <sz val="14"/>
        <rFont val="Arial"/>
        <family val="2"/>
      </rPr>
      <t>(estate&gt;0)</t>
    </r>
  </si>
  <si>
    <t xml:space="preserve">Average labor income     </t>
  </si>
  <si>
    <t xml:space="preserve">Table 3: Average estate and average labor income vs price indexes in Paris 1872-1937 </t>
  </si>
  <si>
    <t>Figure 12</t>
  </si>
  <si>
    <t>rentiers shares by fractile</t>
  </si>
  <si>
    <t>rentiers shares by year</t>
  </si>
  <si>
    <t xml:space="preserve">uncapitalized shares </t>
  </si>
  <si>
    <t>Figure 8</t>
  </si>
  <si>
    <t>rentiers shares by age group</t>
  </si>
  <si>
    <t>living standards of top 1% rentiers by years</t>
  </si>
  <si>
    <t>(other figures: see linked formulas to appendix files)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</si>
</sst>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"/>
    <numFmt numFmtId="167" formatCode="_-* #,##0.00\ _F_-;\-* #,##0.00\ _F_-;_-* &quot;-&quot;??\ _F_-;_-@_-"/>
    <numFmt numFmtId="168" formatCode="\$#,##0\ ;\(\$#,##0\)"/>
    <numFmt numFmtId="169" formatCode="0.000"/>
    <numFmt numFmtId="170" formatCode="#,##0.0"/>
    <numFmt numFmtId="171" formatCode="#,##0.000"/>
    <numFmt numFmtId="172" formatCode="0.000%"/>
    <numFmt numFmtId="173" formatCode="#,##0.00000"/>
    <numFmt numFmtId="174" formatCode="0.0000"/>
    <numFmt numFmtId="175" formatCode="#,##0.0000"/>
    <numFmt numFmtId="176" formatCode="#,##0.000000"/>
    <numFmt numFmtId="177" formatCode="#,##0\ &quot;€&quot;"/>
    <numFmt numFmtId="178" formatCode="0.00000%"/>
    <numFmt numFmtId="179" formatCode="0.000000%"/>
    <numFmt numFmtId="180" formatCode="#,##0.0000000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\$#,##0.00\ ;\(\$#,##0.00\)"/>
    <numFmt numFmtId="193" formatCode="0.0E+00"/>
    <numFmt numFmtId="194" formatCode="0E+00"/>
    <numFmt numFmtId="195" formatCode="&quot;Vrai&quot;;&quot;Vrai&quot;;&quot;Faux&quot;"/>
    <numFmt numFmtId="196" formatCode="&quot;Actif&quot;;&quot;Actif&quot;;&quot;Inactif&quot;"/>
    <numFmt numFmtId="197" formatCode="0.000000"/>
    <numFmt numFmtId="198" formatCode="0.00000"/>
    <numFmt numFmtId="199" formatCode="#,##0.0\ &quot;€&quot;"/>
    <numFmt numFmtId="200" formatCode="0.0000000000000000%"/>
  </numFmts>
  <fonts count="40">
    <font>
      <sz val="10"/>
      <name val="Arial"/>
      <family val="0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7"/>
      <name val="Helvetica"/>
      <family val="0"/>
    </font>
    <font>
      <sz val="8"/>
      <name val="Arial"/>
      <family val="0"/>
    </font>
    <font>
      <b/>
      <sz val="26"/>
      <name val="Arial"/>
      <family val="2"/>
    </font>
    <font>
      <sz val="2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26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i/>
      <sz val="26"/>
      <name val="Arial"/>
      <family val="2"/>
    </font>
    <font>
      <i/>
      <sz val="18"/>
      <name val="Arial"/>
      <family val="2"/>
    </font>
    <font>
      <sz val="10"/>
      <color indexed="24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4"/>
      <name val="Arial"/>
      <family val="2"/>
    </font>
    <font>
      <sz val="18.25"/>
      <name val="Arial"/>
      <family val="2"/>
    </font>
    <font>
      <sz val="14"/>
      <color indexed="24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9.75"/>
      <name val="Arial"/>
      <family val="2"/>
    </font>
    <font>
      <sz val="19.5"/>
      <name val="Arial"/>
      <family val="2"/>
    </font>
    <font>
      <sz val="18"/>
      <color indexed="24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b/>
      <sz val="18"/>
      <color indexed="24"/>
      <name val="Arial"/>
      <family val="2"/>
    </font>
    <font>
      <i/>
      <sz val="16"/>
      <name val="Arial"/>
      <family val="2"/>
    </font>
    <font>
      <i/>
      <sz val="16"/>
      <color indexed="24"/>
      <name val="Arial"/>
      <family val="2"/>
    </font>
    <font>
      <b/>
      <sz val="21.5"/>
      <name val="Arial"/>
      <family val="2"/>
    </font>
    <font>
      <sz val="10.75"/>
      <name val="Arial"/>
      <family val="0"/>
    </font>
    <font>
      <sz val="21"/>
      <name val="Arial"/>
      <family val="2"/>
    </font>
    <font>
      <sz val="19.25"/>
      <name val="Arial"/>
      <family val="2"/>
    </font>
    <font>
      <sz val="16"/>
      <name val="Arial"/>
      <family val="2"/>
    </font>
    <font>
      <sz val="17.75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1" fillId="0" borderId="2" applyNumberFormat="0" applyFont="0" applyFill="0" applyAlignment="0" applyProtection="0"/>
    <xf numFmtId="2" fontId="1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77" fontId="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6" fillId="0" borderId="0" xfId="0" applyFont="1" applyBorder="1" applyAlignment="1">
      <alignment horizontal="center"/>
    </xf>
    <xf numFmtId="166" fontId="17" fillId="0" borderId="0" xfId="26" applyNumberFormat="1" applyFont="1">
      <alignment/>
      <protection/>
    </xf>
    <xf numFmtId="0" fontId="17" fillId="0" borderId="0" xfId="26" applyFont="1">
      <alignment/>
      <protection/>
    </xf>
    <xf numFmtId="0" fontId="1" fillId="0" borderId="0" xfId="26">
      <alignment/>
      <protection/>
    </xf>
    <xf numFmtId="0" fontId="1" fillId="0" borderId="0" xfId="26" applyAlignment="1">
      <alignment/>
      <protection/>
    </xf>
    <xf numFmtId="0" fontId="18" fillId="0" borderId="0" xfId="26" applyFont="1" applyBorder="1" applyAlignment="1">
      <alignment horizontal="center" vertical="center" wrapText="1"/>
      <protection/>
    </xf>
    <xf numFmtId="166" fontId="19" fillId="0" borderId="0" xfId="26" applyNumberFormat="1" applyFont="1" applyAlignment="1">
      <alignment horizontal="center"/>
      <protection/>
    </xf>
    <xf numFmtId="0" fontId="18" fillId="0" borderId="0" xfId="26" applyFont="1">
      <alignment/>
      <protection/>
    </xf>
    <xf numFmtId="3" fontId="1" fillId="0" borderId="0" xfId="26" applyNumberFormat="1" applyAlignment="1">
      <alignment horizontal="center"/>
      <protection/>
    </xf>
    <xf numFmtId="0" fontId="1" fillId="0" borderId="0" xfId="26" applyAlignment="1">
      <alignment horizontal="center"/>
      <protection/>
    </xf>
    <xf numFmtId="0" fontId="20" fillId="0" borderId="0" xfId="26" applyFont="1" applyAlignment="1">
      <alignment horizontal="center" vertical="center" wrapText="1"/>
      <protection/>
    </xf>
    <xf numFmtId="9" fontId="20" fillId="0" borderId="0" xfId="26" applyNumberFormat="1" applyFont="1" applyAlignment="1">
      <alignment horizontal="center" vertical="center"/>
      <protection/>
    </xf>
    <xf numFmtId="166" fontId="20" fillId="0" borderId="3" xfId="26" applyNumberFormat="1" applyFont="1" applyBorder="1" applyAlignment="1">
      <alignment horizontal="center" vertical="center" wrapText="1"/>
      <protection/>
    </xf>
    <xf numFmtId="0" fontId="22" fillId="0" borderId="3" xfId="26" applyFont="1" applyBorder="1" applyAlignment="1">
      <alignment vertical="center"/>
      <protection/>
    </xf>
    <xf numFmtId="164" fontId="20" fillId="0" borderId="0" xfId="26" applyNumberFormat="1" applyFont="1" applyAlignment="1">
      <alignment horizontal="center" vertical="center"/>
      <protection/>
    </xf>
    <xf numFmtId="164" fontId="20" fillId="0" borderId="0" xfId="26" applyNumberFormat="1" applyFont="1" applyAlignment="1">
      <alignment horizontal="center" vertical="center" wrapText="1"/>
      <protection/>
    </xf>
    <xf numFmtId="166" fontId="0" fillId="0" borderId="0" xfId="26" applyNumberFormat="1" applyFont="1">
      <alignment/>
      <protection/>
    </xf>
    <xf numFmtId="0" fontId="0" fillId="0" borderId="0" xfId="26" applyFont="1">
      <alignment/>
      <protection/>
    </xf>
    <xf numFmtId="9" fontId="18" fillId="0" borderId="0" xfId="26" applyNumberFormat="1" applyFont="1">
      <alignment/>
      <protection/>
    </xf>
    <xf numFmtId="9" fontId="18" fillId="0" borderId="0" xfId="26" applyNumberFormat="1" applyFont="1" applyAlignment="1">
      <alignment horizontal="center"/>
      <protection/>
    </xf>
    <xf numFmtId="0" fontId="22" fillId="0" borderId="0" xfId="26" applyFont="1" applyBorder="1" applyAlignment="1">
      <alignment vertical="center"/>
      <protection/>
    </xf>
    <xf numFmtId="9" fontId="20" fillId="0" borderId="0" xfId="26" applyNumberFormat="1" applyFont="1" applyAlignment="1">
      <alignment horizontal="center"/>
      <protection/>
    </xf>
    <xf numFmtId="0" fontId="18" fillId="0" borderId="0" xfId="26" applyFont="1">
      <alignment/>
      <protection/>
    </xf>
    <xf numFmtId="0" fontId="11" fillId="0" borderId="3" xfId="26" applyFont="1" applyBorder="1" applyAlignment="1">
      <alignment horizontal="center" vertical="center" wrapText="1"/>
      <protection/>
    </xf>
    <xf numFmtId="0" fontId="10" fillId="0" borderId="0" xfId="26" applyFont="1" applyAlignment="1">
      <alignment horizontal="center" vertical="center" wrapText="1"/>
      <protection/>
    </xf>
    <xf numFmtId="9" fontId="10" fillId="0" borderId="0" xfId="26" applyNumberFormat="1" applyFont="1" applyAlignment="1">
      <alignment horizontal="center" vertical="center"/>
      <protection/>
    </xf>
    <xf numFmtId="166" fontId="10" fillId="0" borderId="3" xfId="26" applyNumberFormat="1" applyFont="1" applyBorder="1" applyAlignment="1">
      <alignment horizontal="center" vertical="center" wrapText="1"/>
      <protection/>
    </xf>
    <xf numFmtId="0" fontId="27" fillId="0" borderId="3" xfId="26" applyFont="1" applyBorder="1" applyAlignment="1">
      <alignment vertical="center"/>
      <protection/>
    </xf>
    <xf numFmtId="9" fontId="11" fillId="0" borderId="0" xfId="26" applyNumberFormat="1" applyFont="1" applyAlignment="1">
      <alignment horizontal="center" vertical="center"/>
      <protection/>
    </xf>
    <xf numFmtId="9" fontId="31" fillId="0" borderId="0" xfId="26" applyNumberFormat="1" applyFont="1" applyAlignment="1">
      <alignment horizontal="center"/>
      <protection/>
    </xf>
    <xf numFmtId="9" fontId="9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1" fillId="0" borderId="4" xfId="26" applyFont="1" applyBorder="1" applyAlignment="1">
      <alignment horizontal="center" vertical="center" wrapText="1"/>
      <protection/>
    </xf>
    <xf numFmtId="0" fontId="1" fillId="0" borderId="0" xfId="26" applyBorder="1">
      <alignment/>
      <protection/>
    </xf>
    <xf numFmtId="0" fontId="1" fillId="0" borderId="5" xfId="26" applyBorder="1">
      <alignment/>
      <protection/>
    </xf>
    <xf numFmtId="0" fontId="27" fillId="0" borderId="6" xfId="26" applyFont="1" applyBorder="1">
      <alignment/>
      <protection/>
    </xf>
    <xf numFmtId="0" fontId="27" fillId="0" borderId="4" xfId="26" applyFont="1" applyBorder="1">
      <alignment/>
      <protection/>
    </xf>
    <xf numFmtId="0" fontId="10" fillId="0" borderId="6" xfId="26" applyFont="1" applyBorder="1" applyAlignment="1">
      <alignment horizontal="center" vertical="center" wrapText="1"/>
      <protection/>
    </xf>
    <xf numFmtId="3" fontId="10" fillId="0" borderId="0" xfId="26" applyNumberFormat="1" applyFont="1" applyBorder="1" applyAlignment="1">
      <alignment horizontal="center" vertical="center"/>
      <protection/>
    </xf>
    <xf numFmtId="1" fontId="10" fillId="0" borderId="0" xfId="26" applyNumberFormat="1" applyFont="1" applyBorder="1" applyAlignment="1">
      <alignment horizontal="center" vertical="center"/>
      <protection/>
    </xf>
    <xf numFmtId="1" fontId="10" fillId="0" borderId="5" xfId="26" applyNumberFormat="1" applyFont="1" applyBorder="1" applyAlignment="1">
      <alignment horizontal="center" vertical="center"/>
      <protection/>
    </xf>
    <xf numFmtId="0" fontId="10" fillId="0" borderId="7" xfId="26" applyFont="1" applyBorder="1" applyAlignment="1">
      <alignment horizontal="center" vertical="center" wrapText="1"/>
      <protection/>
    </xf>
    <xf numFmtId="3" fontId="10" fillId="0" borderId="8" xfId="26" applyNumberFormat="1" applyFont="1" applyBorder="1" applyAlignment="1">
      <alignment horizontal="center" vertical="center"/>
      <protection/>
    </xf>
    <xf numFmtId="1" fontId="10" fillId="0" borderId="8" xfId="26" applyNumberFormat="1" applyFont="1" applyBorder="1" applyAlignment="1">
      <alignment horizontal="center" vertical="center"/>
      <protection/>
    </xf>
    <xf numFmtId="1" fontId="10" fillId="0" borderId="9" xfId="26" applyNumberFormat="1" applyFont="1" applyBorder="1" applyAlignment="1">
      <alignment horizontal="center" vertical="center"/>
      <protection/>
    </xf>
    <xf numFmtId="3" fontId="10" fillId="0" borderId="10" xfId="26" applyNumberFormat="1" applyFont="1" applyBorder="1" applyAlignment="1">
      <alignment horizontal="center" vertical="center"/>
      <protection/>
    </xf>
    <xf numFmtId="3" fontId="10" fillId="0" borderId="11" xfId="26" applyNumberFormat="1" applyFont="1" applyBorder="1" applyAlignment="1">
      <alignment horizontal="center" vertical="center"/>
      <protection/>
    </xf>
    <xf numFmtId="3" fontId="10" fillId="0" borderId="12" xfId="26" applyNumberFormat="1" applyFont="1" applyBorder="1" applyAlignment="1">
      <alignment horizontal="center" vertical="center"/>
      <protection/>
    </xf>
    <xf numFmtId="3" fontId="10" fillId="0" borderId="13" xfId="26" applyNumberFormat="1" applyFont="1" applyBorder="1" applyAlignment="1">
      <alignment horizontal="center" vertical="center"/>
      <protection/>
    </xf>
    <xf numFmtId="9" fontId="10" fillId="0" borderId="11" xfId="26" applyNumberFormat="1" applyFont="1" applyBorder="1" applyAlignment="1">
      <alignment horizontal="center" vertical="center"/>
      <protection/>
    </xf>
    <xf numFmtId="9" fontId="10" fillId="0" borderId="13" xfId="26" applyNumberFormat="1" applyFont="1" applyBorder="1" applyAlignment="1">
      <alignment horizontal="center" vertical="center"/>
      <protection/>
    </xf>
    <xf numFmtId="3" fontId="10" fillId="0" borderId="5" xfId="26" applyNumberFormat="1" applyFont="1" applyBorder="1" applyAlignment="1">
      <alignment horizontal="center" vertical="center"/>
      <protection/>
    </xf>
    <xf numFmtId="3" fontId="10" fillId="0" borderId="9" xfId="26" applyNumberFormat="1" applyFont="1" applyBorder="1" applyAlignment="1">
      <alignment horizontal="center" vertical="center"/>
      <protection/>
    </xf>
    <xf numFmtId="0" fontId="11" fillId="0" borderId="6" xfId="26" applyFont="1" applyBorder="1" applyAlignment="1">
      <alignment horizontal="center" vertical="center" wrapText="1"/>
      <protection/>
    </xf>
    <xf numFmtId="3" fontId="11" fillId="0" borderId="10" xfId="26" applyNumberFormat="1" applyFont="1" applyBorder="1" applyAlignment="1">
      <alignment horizontal="center" vertical="center"/>
      <protection/>
    </xf>
    <xf numFmtId="3" fontId="11" fillId="0" borderId="11" xfId="26" applyNumberFormat="1" applyFont="1" applyBorder="1" applyAlignment="1">
      <alignment horizontal="center" vertical="center"/>
      <protection/>
    </xf>
    <xf numFmtId="3" fontId="11" fillId="0" borderId="0" xfId="26" applyNumberFormat="1" applyFont="1" applyBorder="1" applyAlignment="1">
      <alignment horizontal="center" vertical="center"/>
      <protection/>
    </xf>
    <xf numFmtId="3" fontId="11" fillId="0" borderId="5" xfId="26" applyNumberFormat="1" applyFont="1" applyBorder="1" applyAlignment="1">
      <alignment horizontal="center" vertical="center"/>
      <protection/>
    </xf>
    <xf numFmtId="1" fontId="18" fillId="0" borderId="0" xfId="26" applyNumberFormat="1" applyFont="1" applyAlignment="1">
      <alignment horizontal="center"/>
      <protection/>
    </xf>
    <xf numFmtId="9" fontId="18" fillId="0" borderId="0" xfId="26" applyNumberFormat="1" applyFont="1" applyAlignment="1">
      <alignment horizontal="left"/>
      <protection/>
    </xf>
    <xf numFmtId="166" fontId="39" fillId="0" borderId="0" xfId="26" applyNumberFormat="1" applyFont="1">
      <alignment/>
      <protection/>
    </xf>
    <xf numFmtId="3" fontId="10" fillId="0" borderId="14" xfId="26" applyNumberFormat="1" applyFont="1" applyBorder="1" applyAlignment="1">
      <alignment horizontal="center" vertical="center"/>
      <protection/>
    </xf>
    <xf numFmtId="3" fontId="10" fillId="0" borderId="15" xfId="26" applyNumberFormat="1" applyFont="1" applyBorder="1" applyAlignment="1">
      <alignment horizontal="center" vertical="center"/>
      <protection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9" fontId="12" fillId="0" borderId="18" xfId="0" applyNumberFormat="1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9" fontId="12" fillId="0" borderId="1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3" xfId="26" applyFont="1" applyBorder="1" applyAlignment="1">
      <alignment horizontal="center" vertical="center" wrapText="1"/>
      <protection/>
    </xf>
    <xf numFmtId="0" fontId="28" fillId="0" borderId="19" xfId="26" applyFont="1" applyBorder="1" applyAlignment="1">
      <alignment horizontal="center" vertical="center" wrapText="1"/>
      <protection/>
    </xf>
    <xf numFmtId="0" fontId="28" fillId="0" borderId="20" xfId="26" applyFont="1" applyBorder="1" applyAlignment="1">
      <alignment horizontal="center" vertical="center" wrapText="1"/>
      <protection/>
    </xf>
    <xf numFmtId="0" fontId="28" fillId="0" borderId="21" xfId="2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1" fillId="0" borderId="18" xfId="26" applyFont="1" applyBorder="1" applyAlignment="1">
      <alignment horizontal="center" vertical="center" wrapText="1"/>
      <protection/>
    </xf>
    <xf numFmtId="0" fontId="27" fillId="0" borderId="17" xfId="26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10" fillId="0" borderId="14" xfId="26" applyFont="1" applyBorder="1" applyAlignment="1">
      <alignment horizontal="center" vertical="center" wrapText="1"/>
      <protection/>
    </xf>
    <xf numFmtId="0" fontId="27" fillId="0" borderId="10" xfId="26" applyFont="1" applyBorder="1" applyAlignment="1">
      <alignment horizontal="center" vertical="center" wrapText="1"/>
      <protection/>
    </xf>
    <xf numFmtId="0" fontId="27" fillId="0" borderId="23" xfId="26" applyFont="1" applyBorder="1" applyAlignment="1">
      <alignment horizontal="center" vertical="center" wrapText="1"/>
      <protection/>
    </xf>
    <xf numFmtId="0" fontId="10" fillId="0" borderId="24" xfId="26" applyFont="1" applyBorder="1" applyAlignment="1">
      <alignment horizontal="center" vertical="center" wrapText="1"/>
      <protection/>
    </xf>
    <xf numFmtId="0" fontId="27" fillId="0" borderId="0" xfId="26" applyFont="1" applyBorder="1" applyAlignment="1">
      <alignment horizontal="center" vertical="center" wrapText="1"/>
      <protection/>
    </xf>
    <xf numFmtId="0" fontId="27" fillId="0" borderId="3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" vertical="center" wrapText="1"/>
      <protection/>
    </xf>
    <xf numFmtId="0" fontId="27" fillId="0" borderId="11" xfId="26" applyFont="1" applyBorder="1" applyAlignment="1">
      <alignment horizontal="center" vertical="center" wrapText="1"/>
      <protection/>
    </xf>
    <xf numFmtId="0" fontId="27" fillId="0" borderId="25" xfId="26" applyFont="1" applyBorder="1" applyAlignment="1">
      <alignment horizontal="center" vertical="center" wrapText="1"/>
      <protection/>
    </xf>
    <xf numFmtId="0" fontId="11" fillId="0" borderId="0" xfId="26" applyFont="1" applyBorder="1" applyAlignment="1">
      <alignment horizontal="center" vertical="center" wrapText="1"/>
      <protection/>
    </xf>
    <xf numFmtId="0" fontId="27" fillId="0" borderId="26" xfId="26" applyFont="1" applyBorder="1" applyAlignment="1">
      <alignment horizontal="center" vertical="center" wrapText="1"/>
      <protection/>
    </xf>
    <xf numFmtId="0" fontId="10" fillId="0" borderId="27" xfId="26" applyFont="1" applyBorder="1" applyAlignment="1">
      <alignment horizontal="center" vertical="center" wrapText="1"/>
      <protection/>
    </xf>
    <xf numFmtId="0" fontId="27" fillId="0" borderId="28" xfId="26" applyFont="1" applyBorder="1" applyAlignment="1">
      <alignment horizontal="center" vertical="center" wrapText="1"/>
      <protection/>
    </xf>
    <xf numFmtId="0" fontId="29" fillId="0" borderId="26" xfId="26" applyFont="1" applyBorder="1" applyAlignment="1">
      <alignment horizontal="center" vertical="center" wrapText="1"/>
      <protection/>
    </xf>
    <xf numFmtId="0" fontId="28" fillId="0" borderId="29" xfId="26" applyFont="1" applyBorder="1" applyAlignment="1">
      <alignment horizontal="center" vertical="center" wrapText="1"/>
      <protection/>
    </xf>
    <xf numFmtId="0" fontId="27" fillId="0" borderId="5" xfId="26" applyFont="1" applyBorder="1" applyAlignment="1">
      <alignment horizontal="center" vertical="center" wrapText="1"/>
      <protection/>
    </xf>
    <xf numFmtId="0" fontId="28" fillId="0" borderId="28" xfId="26" applyFont="1" applyBorder="1" applyAlignment="1">
      <alignment horizontal="center" vertical="center" wrapText="1"/>
      <protection/>
    </xf>
    <xf numFmtId="0" fontId="27" fillId="0" borderId="29" xfId="26" applyFont="1" applyBorder="1" applyAlignment="1">
      <alignment horizontal="center" vertical="center" wrapText="1"/>
      <protection/>
    </xf>
    <xf numFmtId="0" fontId="29" fillId="0" borderId="10" xfId="26" applyFont="1" applyBorder="1" applyAlignment="1">
      <alignment horizontal="center" vertical="center" wrapText="1"/>
      <protection/>
    </xf>
    <xf numFmtId="0" fontId="28" fillId="0" borderId="11" xfId="26" applyFont="1" applyBorder="1" applyAlignment="1">
      <alignment horizontal="center" vertical="center" wrapText="1"/>
      <protection/>
    </xf>
    <xf numFmtId="0" fontId="11" fillId="0" borderId="30" xfId="26" applyFont="1" applyBorder="1" applyAlignment="1">
      <alignment horizontal="center" vertical="center" wrapText="1"/>
      <protection/>
    </xf>
    <xf numFmtId="0" fontId="27" fillId="0" borderId="31" xfId="26" applyFont="1" applyBorder="1" applyAlignment="1">
      <alignment/>
      <protection/>
    </xf>
    <xf numFmtId="0" fontId="27" fillId="0" borderId="32" xfId="26" applyFont="1" applyBorder="1" applyAlignment="1">
      <alignment/>
      <protection/>
    </xf>
    <xf numFmtId="0" fontId="11" fillId="0" borderId="5" xfId="26" applyFont="1" applyBorder="1" applyAlignment="1">
      <alignment horizontal="center" vertical="center" wrapText="1"/>
      <protection/>
    </xf>
    <xf numFmtId="0" fontId="18" fillId="0" borderId="33" xfId="26" applyFont="1" applyBorder="1" applyAlignment="1">
      <alignment horizontal="left" vertical="center"/>
      <protection/>
    </xf>
    <xf numFmtId="0" fontId="0" fillId="0" borderId="33" xfId="0" applyBorder="1" applyAlignment="1">
      <alignment horizontal="left" vertical="center"/>
    </xf>
    <xf numFmtId="0" fontId="11" fillId="0" borderId="34" xfId="26" applyFont="1" applyBorder="1" applyAlignment="1">
      <alignment horizontal="center" vertical="center" wrapText="1"/>
      <protection/>
    </xf>
    <xf numFmtId="0" fontId="27" fillId="0" borderId="34" xfId="26" applyFont="1" applyBorder="1" applyAlignment="1">
      <alignment/>
      <protection/>
    </xf>
    <xf numFmtId="0" fontId="11" fillId="0" borderId="3" xfId="26" applyFont="1" applyBorder="1" applyAlignment="1">
      <alignment horizontal="center" vertical="center" wrapText="1"/>
      <protection/>
    </xf>
    <xf numFmtId="0" fontId="11" fillId="0" borderId="33" xfId="26" applyFont="1" applyBorder="1" applyAlignment="1">
      <alignment horizontal="center" vertical="center" wrapText="1"/>
      <protection/>
    </xf>
    <xf numFmtId="0" fontId="30" fillId="0" borderId="0" xfId="26" applyFont="1" applyBorder="1" applyAlignment="1">
      <alignment horizontal="center" vertical="center" wrapText="1"/>
      <protection/>
    </xf>
    <xf numFmtId="0" fontId="31" fillId="0" borderId="33" xfId="26" applyFont="1" applyBorder="1" applyAlignment="1">
      <alignment horizontal="center" vertical="center" wrapText="1"/>
      <protection/>
    </xf>
    <xf numFmtId="0" fontId="32" fillId="0" borderId="0" xfId="26" applyFont="1" applyAlignment="1">
      <alignment horizontal="center" vertical="center" wrapText="1"/>
      <protection/>
    </xf>
    <xf numFmtId="0" fontId="10" fillId="0" borderId="33" xfId="26" applyFont="1" applyBorder="1" applyAlignment="1">
      <alignment horizontal="center" vertical="center" wrapText="1"/>
      <protection/>
    </xf>
    <xf numFmtId="0" fontId="27" fillId="0" borderId="0" xfId="26" applyFont="1" applyAlignment="1">
      <alignment horizontal="center" vertical="center" wrapText="1"/>
      <protection/>
    </xf>
  </cellXfs>
  <cellStyles count="17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Normal_TablesAppendixB" xfId="26"/>
    <cellStyle name="Percent" xfId="27"/>
    <cellStyle name="style_col_headings" xfId="28"/>
    <cellStyle name="Total" xfId="29"/>
    <cellStyle name="Virgule fix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worksheet" Target="worksheets/sheet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Figure 1: Annual inheritance flow as a fraction of national income, France 1820-2100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98425"/>
          <c:h val="0.87"/>
        </c:manualLayout>
      </c:layout>
      <c:lineChart>
        <c:grouping val="standard"/>
        <c:varyColors val="0"/>
        <c:ser>
          <c:idx val="0"/>
          <c:order val="0"/>
          <c:tx>
            <c:v>Observed series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'[7]DataFigures'!$A$10:$A$260</c:f>
              <c:numCache>
                <c:ptCount val="25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</c:numCache>
            </c:numRef>
          </c:cat>
          <c:val>
            <c:numRef>
              <c:f>'[7]DataFigures'!$B$10:$B$199</c:f>
              <c:numCache>
                <c:ptCount val="190"/>
                <c:pt idx="0">
                  <c:v>0.20316205670968063</c:v>
                </c:pt>
                <c:pt idx="10">
                  <c:v>0.2080701677472571</c:v>
                </c:pt>
                <c:pt idx="20">
                  <c:v>0.2105407816877077</c:v>
                </c:pt>
                <c:pt idx="30">
                  <c:v>0.20018939661816892</c:v>
                </c:pt>
                <c:pt idx="40">
                  <c:v>0.20204236609821427</c:v>
                </c:pt>
                <c:pt idx="50">
                  <c:v>0.22256423435450948</c:v>
                </c:pt>
                <c:pt idx="60">
                  <c:v>0.24436789309633253</c:v>
                </c:pt>
                <c:pt idx="70">
                  <c:v>0.23860913449719232</c:v>
                </c:pt>
                <c:pt idx="80">
                  <c:v>0.24104896189101005</c:v>
                </c:pt>
                <c:pt idx="90">
                  <c:v>0.22663027096073507</c:v>
                </c:pt>
                <c:pt idx="100">
                  <c:v>0.09795617752515869</c:v>
                </c:pt>
                <c:pt idx="110">
                  <c:v>0.11036391456259105</c:v>
                </c:pt>
                <c:pt idx="120">
                  <c:v>0.09820096990492985</c:v>
                </c:pt>
                <c:pt idx="130">
                  <c:v>0.04347707539774849</c:v>
                </c:pt>
                <c:pt idx="140">
                  <c:v>0.058520859229230414</c:v>
                </c:pt>
                <c:pt idx="150">
                  <c:v>0.061890839407825096</c:v>
                </c:pt>
                <c:pt idx="160">
                  <c:v>0.06359985670701154</c:v>
                </c:pt>
                <c:pt idx="170">
                  <c:v>0.07725355817175641</c:v>
                </c:pt>
                <c:pt idx="180">
                  <c:v>0.11386252254021063</c:v>
                </c:pt>
                <c:pt idx="188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Simulated series (2010-2100: g=1.7%, (1-t)r=3.0%)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'[7]DataFigures'!$A$10:$A$260</c:f>
              <c:numCache>
                <c:ptCount val="25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</c:numCache>
            </c:numRef>
          </c:cat>
          <c:val>
            <c:numRef>
              <c:f>'[7]DataFigures'!$J$10:$J$260</c:f>
              <c:numCache>
                <c:ptCount val="251"/>
                <c:pt idx="0">
                  <c:v>0.21011101999999998</c:v>
                </c:pt>
                <c:pt idx="10">
                  <c:v>0.21958146000000003</c:v>
                </c:pt>
                <c:pt idx="20">
                  <c:v>0.19830102</c:v>
                </c:pt>
                <c:pt idx="30">
                  <c:v>0.17017180999999998</c:v>
                </c:pt>
                <c:pt idx="40">
                  <c:v>0.18642999</c:v>
                </c:pt>
                <c:pt idx="50">
                  <c:v>0.19901934000000002</c:v>
                </c:pt>
                <c:pt idx="60">
                  <c:v>0.21681877000000002</c:v>
                </c:pt>
                <c:pt idx="70">
                  <c:v>0.21605051</c:v>
                </c:pt>
                <c:pt idx="80">
                  <c:v>0.23735855</c:v>
                </c:pt>
                <c:pt idx="90">
                  <c:v>0.21461619999999998</c:v>
                </c:pt>
                <c:pt idx="100">
                  <c:v>0.0854868</c:v>
                </c:pt>
                <c:pt idx="110">
                  <c:v>0.09997943000000001</c:v>
                </c:pt>
                <c:pt idx="120">
                  <c:v>0.1028621</c:v>
                </c:pt>
                <c:pt idx="130">
                  <c:v>0.052854029999999996</c:v>
                </c:pt>
                <c:pt idx="140">
                  <c:v>0.06277635000000001</c:v>
                </c:pt>
                <c:pt idx="150">
                  <c:v>0.06780829</c:v>
                </c:pt>
                <c:pt idx="160">
                  <c:v>0.07369392999999999</c:v>
                </c:pt>
                <c:pt idx="170">
                  <c:v>0.09129696999999999</c:v>
                </c:pt>
                <c:pt idx="180">
                  <c:v>0.12673929</c:v>
                </c:pt>
                <c:pt idx="190">
                  <c:v>0.14448924</c:v>
                </c:pt>
                <c:pt idx="200">
                  <c:v>0.14054281</c:v>
                </c:pt>
                <c:pt idx="210">
                  <c:v>0.14549105</c:v>
                </c:pt>
                <c:pt idx="220">
                  <c:v>0.1566608</c:v>
                </c:pt>
                <c:pt idx="230">
                  <c:v>0.16033745</c:v>
                </c:pt>
                <c:pt idx="240">
                  <c:v>0.16504481</c:v>
                </c:pt>
                <c:pt idx="250">
                  <c:v>0.16340127</c:v>
                </c:pt>
              </c:numCache>
            </c:numRef>
          </c:val>
          <c:smooth val="0"/>
        </c:ser>
        <c:ser>
          <c:idx val="2"/>
          <c:order val="2"/>
          <c:tx>
            <c:v>Simulated series (2010-2100: g=1.0%, (1-t)r=5.0%)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'[7]DataFigures'!$K$10:$K$260</c:f>
              <c:numCache>
                <c:ptCount val="251"/>
                <c:pt idx="190">
                  <c:v>0.14915428999999997</c:v>
                </c:pt>
                <c:pt idx="200">
                  <c:v>0.15502182</c:v>
                </c:pt>
                <c:pt idx="210">
                  <c:v>0.17037009</c:v>
                </c:pt>
                <c:pt idx="220">
                  <c:v>0.19323869</c:v>
                </c:pt>
                <c:pt idx="230">
                  <c:v>0.20687365</c:v>
                </c:pt>
                <c:pt idx="240">
                  <c:v>0.22091080999999999</c:v>
                </c:pt>
                <c:pt idx="250">
                  <c:v>0.22491349</c:v>
                </c:pt>
              </c:numCache>
            </c:numRef>
          </c:val>
          <c:smooth val="0"/>
        </c:ser>
        <c:marker val="1"/>
        <c:axId val="34048648"/>
        <c:axId val="61724745"/>
      </c:lineChart>
      <c:catAx>
        <c:axId val="340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100" b="0" i="0" u="none" baseline="0">
                <a:latin typeface="Arial"/>
                <a:ea typeface="Arial"/>
                <a:cs typeface="Arial"/>
              </a:defRPr>
            </a:pPr>
          </a:p>
        </c:txPr>
        <c:crossAx val="61724745"/>
        <c:crossesAt val="0"/>
        <c:auto val="1"/>
        <c:lblOffset val="100"/>
        <c:tickLblSkip val="20"/>
        <c:tickMarkSkip val="20"/>
        <c:noMultiLvlLbl val="0"/>
      </c:catAx>
      <c:valAx>
        <c:axId val="61724745"/>
        <c:scaling>
          <c:orientation val="minMax"/>
          <c:max val="0.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925" b="0" i="0" u="none" baseline="0">
                <a:latin typeface="Arial"/>
                <a:ea typeface="Arial"/>
                <a:cs typeface="Arial"/>
              </a:defRPr>
            </a:pPr>
          </a:p>
        </c:txPr>
        <c:crossAx val="34048648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30875"/>
          <c:y val="0.18725"/>
          <c:w val="0.49825"/>
          <c:h val="0.16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10: The Twin-Peak Distribution of Inheritance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barChart>
        <c:barDir val="col"/>
        <c:grouping val="clustered"/>
        <c:varyColors val="0"/>
        <c:ser>
          <c:idx val="4"/>
          <c:order val="0"/>
          <c:tx>
            <c:v>Population fraction with ratio (capitalized inheritance)/(current wealth) &lt;50%, etc. (all decedents with positive wealth)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'[3]TableB20'!$C$7:$G$7</c:f>
              <c:strCache>
                <c:ptCount val="5"/>
                <c:pt idx="0">
                  <c:v>&lt;50%</c:v>
                </c:pt>
                <c:pt idx="1">
                  <c:v>50%-100%</c:v>
                </c:pt>
                <c:pt idx="2">
                  <c:v>100%-150%</c:v>
                </c:pt>
                <c:pt idx="3">
                  <c:v>150%-200%</c:v>
                </c:pt>
                <c:pt idx="4">
                  <c:v>&gt;200%</c:v>
                </c:pt>
              </c:strCache>
            </c:strRef>
          </c:cat>
          <c:val>
            <c:numRef>
              <c:f>'[3]TableB20'!$C$10:$G$10</c:f>
              <c:numCache>
                <c:ptCount val="5"/>
                <c:pt idx="0">
                  <c:v>0.5975181456333412</c:v>
                </c:pt>
                <c:pt idx="1">
                  <c:v>0.036291266682275815</c:v>
                </c:pt>
                <c:pt idx="2">
                  <c:v>0.03839850152189183</c:v>
                </c:pt>
                <c:pt idx="3">
                  <c:v>0.039803324748302504</c:v>
                </c:pt>
                <c:pt idx="4">
                  <c:v>0.2879887614141887</c:v>
                </c:pt>
              </c:numCache>
            </c:numRef>
          </c:val>
        </c:ser>
        <c:axId val="3586450"/>
        <c:axId val="3101059"/>
      </c:barChart>
      <c:catAx>
        <c:axId val="3586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101059"/>
        <c:crossesAt val="0"/>
        <c:auto val="1"/>
        <c:lblOffset val="100"/>
        <c:tickLblSkip val="1"/>
        <c:tickMarkSkip val="10"/>
        <c:noMultiLvlLbl val="0"/>
      </c:catAx>
      <c:valAx>
        <c:axId val="3101059"/>
        <c:scaling>
          <c:orientation val="minMax"/>
          <c:max val="0.7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586450"/>
        <c:crossesAt val="1"/>
        <c:crossBetween val="between"/>
        <c:dispUnits/>
        <c:majorUnit val="0.1"/>
        <c:minorUnit val="0.0018"/>
      </c:valAx>
    </c:plotArea>
    <c:legend>
      <c:legendPos val="r"/>
      <c:layout>
        <c:manualLayout>
          <c:xMode val="edge"/>
          <c:yMode val="edge"/>
          <c:x val="0.29025"/>
          <c:y val="0.3465"/>
          <c:w val="0.4895"/>
          <c:h val="0.226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11: The Twin-Peak Distribution of Inheritance 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barChart>
        <c:barDir val="col"/>
        <c:grouping val="clustered"/>
        <c:varyColors val="0"/>
        <c:ser>
          <c:idx val="4"/>
          <c:order val="0"/>
          <c:tx>
            <c:v>Population fraction with ratio (capitalized bequest)/wealth &lt;50%, 50%-100%, etc. (decedents with top 1% wealth)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'[3]TableB20'!$C$7:$G$7</c:f>
              <c:strCache>
                <c:ptCount val="5"/>
                <c:pt idx="0">
                  <c:v>&lt;50%</c:v>
                </c:pt>
                <c:pt idx="1">
                  <c:v>50%-100%</c:v>
                </c:pt>
                <c:pt idx="2">
                  <c:v>100%-150%</c:v>
                </c:pt>
                <c:pt idx="3">
                  <c:v>150%-200%</c:v>
                </c:pt>
                <c:pt idx="4">
                  <c:v>&gt;200%</c:v>
                </c:pt>
              </c:strCache>
            </c:strRef>
          </c:cat>
          <c:val>
            <c:numRef>
              <c:f>'[3]TableB20'!$C$76:$G$76</c:f>
              <c:numCache>
                <c:ptCount val="5"/>
                <c:pt idx="0">
                  <c:v>0.21875</c:v>
                </c:pt>
                <c:pt idx="1">
                  <c:v>0.078125</c:v>
                </c:pt>
                <c:pt idx="2">
                  <c:v>0.0625</c:v>
                </c:pt>
                <c:pt idx="3">
                  <c:v>0.0703125</c:v>
                </c:pt>
                <c:pt idx="4">
                  <c:v>0.5703125</c:v>
                </c:pt>
              </c:numCache>
            </c:numRef>
          </c:val>
        </c:ser>
        <c:axId val="42542636"/>
        <c:axId val="9011149"/>
      </c:barChart>
      <c:catAx>
        <c:axId val="4254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9011149"/>
        <c:crossesAt val="0"/>
        <c:auto val="1"/>
        <c:lblOffset val="100"/>
        <c:tickLblSkip val="1"/>
        <c:tickMarkSkip val="10"/>
        <c:noMultiLvlLbl val="0"/>
      </c:catAx>
      <c:valAx>
        <c:axId val="9011149"/>
        <c:scaling>
          <c:orientation val="minMax"/>
          <c:max val="0.7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2542636"/>
        <c:crossesAt val="1"/>
        <c:crossBetween val="between"/>
        <c:dispUnits/>
        <c:majorUnit val="0.1"/>
        <c:minorUnit val="0.0018"/>
      </c:valAx>
    </c:plotArea>
    <c:legend>
      <c:legendPos val="r"/>
      <c:layout>
        <c:manualLayout>
          <c:xMode val="edge"/>
          <c:yMode val="edge"/>
          <c:x val="0.286"/>
          <c:y val="0.28675"/>
          <c:w val="0.51125"/>
          <c:h val="0.307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12: The living standards of top 1% Paris rentiers  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(multiples of average labor income) 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0.99"/>
          <c:h val="0.92325"/>
        </c:manualLayout>
      </c:layout>
      <c:lineChart>
        <c:grouping val="standard"/>
        <c:varyColors val="0"/>
        <c:ser>
          <c:idx val="0"/>
          <c:order val="0"/>
          <c:tx>
            <c:v>How much they consumed each year out of their inheritance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datafigures!$Y$5:$Y$11</c:f>
              <c:numCache>
                <c:ptCount val="7"/>
                <c:pt idx="0">
                  <c:v>96.81022</c:v>
                </c:pt>
                <c:pt idx="1">
                  <c:v>82.98305</c:v>
                </c:pt>
                <c:pt idx="2">
                  <c:v>103.5137</c:v>
                </c:pt>
                <c:pt idx="3">
                  <c:v>65.0201</c:v>
                </c:pt>
                <c:pt idx="4">
                  <c:v>99.26521</c:v>
                </c:pt>
                <c:pt idx="5">
                  <c:v>73.04872</c:v>
                </c:pt>
                <c:pt idx="6">
                  <c:v>72.95052</c:v>
                </c:pt>
              </c:numCache>
            </c:numRef>
          </c:val>
          <c:smooth val="0"/>
        </c:ser>
        <c:ser>
          <c:idx val="2"/>
          <c:order val="1"/>
          <c:tx>
            <c:v>How much they leave at death in terms of equivalent yearly return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datafigures!$Z$5:$Z$11</c:f>
              <c:numCache>
                <c:ptCount val="7"/>
                <c:pt idx="0">
                  <c:v>89.85828827605819</c:v>
                </c:pt>
                <c:pt idx="1">
                  <c:v>76.5439837853187</c:v>
                </c:pt>
                <c:pt idx="2">
                  <c:v>88.4191930155361</c:v>
                </c:pt>
                <c:pt idx="3">
                  <c:v>30.378411896643936</c:v>
                </c:pt>
                <c:pt idx="4">
                  <c:v>26.993203469778187</c:v>
                </c:pt>
                <c:pt idx="5">
                  <c:v>32.43990272556126</c:v>
                </c:pt>
                <c:pt idx="6">
                  <c:v>22.660884366855296</c:v>
                </c:pt>
              </c:numCache>
            </c:numRef>
          </c:val>
          <c:smooth val="0"/>
        </c:ser>
        <c:marker val="1"/>
        <c:axId val="43873446"/>
        <c:axId val="17758455"/>
      </c:lineChart>
      <c:catAx>
        <c:axId val="4387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latin typeface="Arial"/>
                <a:ea typeface="Arial"/>
                <a:cs typeface="Arial"/>
              </a:defRPr>
            </a:pPr>
          </a:p>
        </c:txPr>
        <c:crossAx val="17758455"/>
        <c:crossesAt val="0"/>
        <c:auto val="1"/>
        <c:lblOffset val="100"/>
        <c:tickLblSkip val="1"/>
        <c:tickMarkSkip val="10"/>
        <c:noMultiLvlLbl val="0"/>
      </c:catAx>
      <c:valAx>
        <c:axId val="17758455"/>
        <c:scaling>
          <c:orientation val="minMax"/>
          <c:max val="14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0" i="0" u="none" baseline="0">
                <a:latin typeface="Arial"/>
                <a:ea typeface="Arial"/>
                <a:cs typeface="Arial"/>
              </a:defRPr>
            </a:pPr>
          </a:p>
        </c:txPr>
        <c:crossAx val="43873446"/>
        <c:crossesAt val="1"/>
        <c:crossBetween val="between"/>
        <c:dispUnits/>
        <c:majorUnit val="20"/>
        <c:minorUnit val="20"/>
      </c:valAx>
    </c:plotArea>
    <c:legend>
      <c:legendPos val="r"/>
      <c:layout>
        <c:manualLayout>
          <c:xMode val="edge"/>
          <c:yMode val="edge"/>
          <c:x val="0.43775"/>
          <c:y val="0.12575"/>
          <c:w val="0.5395"/>
          <c:h val="0.193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2: Paris share in France, 1872-1937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425"/>
          <c:w val="0.98275"/>
          <c:h val="0.89875"/>
        </c:manualLayout>
      </c:layout>
      <c:lineChart>
        <c:grouping val="standard"/>
        <c:varyColors val="0"/>
        <c:ser>
          <c:idx val="1"/>
          <c:order val="0"/>
          <c:tx>
            <c:v>Paris share in population (decedents)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datafigures!$B$5:$B$11</c:f>
              <c:numCache>
                <c:ptCount val="7"/>
                <c:pt idx="0">
                  <c:v>0.0487906538685049</c:v>
                </c:pt>
                <c:pt idx="1">
                  <c:v>0.06408541787060734</c:v>
                </c:pt>
                <c:pt idx="2">
                  <c:v>0.0672940917471587</c:v>
                </c:pt>
                <c:pt idx="3">
                  <c:v>0.05816065615000907</c:v>
                </c:pt>
                <c:pt idx="4">
                  <c:v>0.05664641797855351</c:v>
                </c:pt>
                <c:pt idx="5">
                  <c:v>0.05651644900336872</c:v>
                </c:pt>
                <c:pt idx="6">
                  <c:v>0.054425853448942275</c:v>
                </c:pt>
              </c:numCache>
            </c:numRef>
          </c:val>
          <c:smooth val="0"/>
        </c:ser>
        <c:ser>
          <c:idx val="0"/>
          <c:order val="1"/>
          <c:tx>
            <c:v>Paris share in wealth (inheritance flow)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datafigures!$C$5:$C$11</c:f>
              <c:numCache>
                <c:ptCount val="7"/>
                <c:pt idx="0">
                  <c:v>0.16830393473146238</c:v>
                </c:pt>
                <c:pt idx="1">
                  <c:v>0.2013553799715777</c:v>
                </c:pt>
                <c:pt idx="2">
                  <c:v>0.24360400702648305</c:v>
                </c:pt>
                <c:pt idx="3">
                  <c:v>0.2246244293779944</c:v>
                </c:pt>
                <c:pt idx="4">
                  <c:v>0.21094172983757903</c:v>
                </c:pt>
                <c:pt idx="5">
                  <c:v>0.2170585962671845</c:v>
                </c:pt>
                <c:pt idx="6">
                  <c:v>0.1885407507959088</c:v>
                </c:pt>
              </c:numCache>
            </c:numRef>
          </c:val>
          <c:smooth val="0"/>
        </c:ser>
        <c:marker val="1"/>
        <c:axId val="28649538"/>
        <c:axId val="22410931"/>
      </c:lineChart>
      <c:catAx>
        <c:axId val="28649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22410931"/>
        <c:crossesAt val="0"/>
        <c:auto val="1"/>
        <c:lblOffset val="100"/>
        <c:tickLblSkip val="1"/>
        <c:tickMarkSkip val="10"/>
        <c:noMultiLvlLbl val="0"/>
      </c:catAx>
      <c:valAx>
        <c:axId val="22410931"/>
        <c:scaling>
          <c:orientation val="minMax"/>
          <c:max val="0.26"/>
          <c:min val="0.0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8649538"/>
        <c:crossesAt val="1"/>
        <c:crossBetween val="between"/>
        <c:dispUnits/>
        <c:majorUnit val="0.02"/>
        <c:minorUnit val="0.001"/>
      </c:valAx>
    </c:plotArea>
    <c:legend>
      <c:legendPos val="r"/>
      <c:layout>
        <c:manualLayout>
          <c:xMode val="edge"/>
          <c:yMode val="edge"/>
          <c:x val="0.3435"/>
          <c:y val="0.387"/>
          <c:w val="0.3485"/>
          <c:h val="0.259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3: Wealth concentration in Paris, 1872-1937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Top 1%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datafigures!$G$5:$G$11</c:f>
              <c:numCache>
                <c:ptCount val="7"/>
                <c:pt idx="0">
                  <c:v>0.5122463321042237</c:v>
                </c:pt>
                <c:pt idx="1">
                  <c:v>0.5386996975989855</c:v>
                </c:pt>
                <c:pt idx="2">
                  <c:v>0.6260453068870911</c:v>
                </c:pt>
                <c:pt idx="3">
                  <c:v>0.594527992293769</c:v>
                </c:pt>
                <c:pt idx="4">
                  <c:v>0.5825856266154588</c:v>
                </c:pt>
                <c:pt idx="5">
                  <c:v>0.5599492736948408</c:v>
                </c:pt>
                <c:pt idx="6">
                  <c:v>0.5138390854903563</c:v>
                </c:pt>
              </c:numCache>
            </c:numRef>
          </c:val>
          <c:smooth val="0"/>
        </c:ser>
        <c:ser>
          <c:idx val="1"/>
          <c:order val="1"/>
          <c:tx>
            <c:v>Next 9%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datafigures!$F$5:$F$11</c:f>
              <c:numCache>
                <c:ptCount val="7"/>
                <c:pt idx="0">
                  <c:v>0.4344451976253007</c:v>
                </c:pt>
                <c:pt idx="1">
                  <c:v>0.41862496493966667</c:v>
                </c:pt>
                <c:pt idx="2">
                  <c:v>0.33574989202022354</c:v>
                </c:pt>
                <c:pt idx="3">
                  <c:v>0.34617465893495847</c:v>
                </c:pt>
                <c:pt idx="4">
                  <c:v>0.3570031804026847</c:v>
                </c:pt>
                <c:pt idx="5">
                  <c:v>0.355715854965417</c:v>
                </c:pt>
                <c:pt idx="6">
                  <c:v>0.3855500584424981</c:v>
                </c:pt>
              </c:numCache>
            </c:numRef>
          </c:val>
          <c:smooth val="0"/>
        </c:ser>
        <c:ser>
          <c:idx val="2"/>
          <c:order val="2"/>
          <c:tx>
            <c:v>Middle 40%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datafigures!$E$5:$E$11</c:f>
              <c:numCache>
                <c:ptCount val="7"/>
                <c:pt idx="0">
                  <c:v>0.04330847027047566</c:v>
                </c:pt>
                <c:pt idx="1">
                  <c:v>0.032675337461347556</c:v>
                </c:pt>
                <c:pt idx="2">
                  <c:v>0.02820480109268505</c:v>
                </c:pt>
                <c:pt idx="3">
                  <c:v>0.0492973487712721</c:v>
                </c:pt>
                <c:pt idx="4">
                  <c:v>0.050411192981856416</c:v>
                </c:pt>
                <c:pt idx="5">
                  <c:v>0.07433487133974204</c:v>
                </c:pt>
                <c:pt idx="6">
                  <c:v>0.09061085606714558</c:v>
                </c:pt>
              </c:numCache>
            </c:numRef>
          </c:val>
          <c:smooth val="0"/>
        </c:ser>
        <c:ser>
          <c:idx val="3"/>
          <c:order val="3"/>
          <c:tx>
            <c:v>Bottom 50%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datafigures!$D$5:$D$11</c:f>
              <c:numCache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Cache>
            </c:numRef>
          </c:val>
          <c:smooth val="0"/>
        </c:ser>
        <c:marker val="1"/>
        <c:axId val="2354652"/>
        <c:axId val="67106301"/>
      </c:lineChart>
      <c:catAx>
        <c:axId val="2354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67106301"/>
        <c:crossesAt val="0"/>
        <c:auto val="1"/>
        <c:lblOffset val="100"/>
        <c:tickLblSkip val="1"/>
        <c:tickMarkSkip val="10"/>
        <c:noMultiLvlLbl val="0"/>
      </c:catAx>
      <c:valAx>
        <c:axId val="67106301"/>
        <c:scaling>
          <c:orientation val="minMax"/>
          <c:max val="0.7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354652"/>
        <c:crossesAt val="1"/>
        <c:crossBetween val="between"/>
        <c:dispUnits/>
        <c:majorUnit val="0.1"/>
        <c:minorUnit val="0.0014"/>
      </c:valAx>
    </c:plotArea>
    <c:legend>
      <c:legendPos val="r"/>
      <c:layout>
        <c:manualLayout>
          <c:xMode val="edge"/>
          <c:yMode val="edge"/>
          <c:x val="0.3195"/>
          <c:y val="0.529"/>
          <c:w val="0.40875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4: Porfolio reallocations during mariage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Share of uncapitalized inherited assets (currently owned + sold or given during marriage) in total assets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datafigures!$I$5:$I$11</c:f>
              <c:numCache>
                <c:ptCount val="7"/>
                <c:pt idx="0">
                  <c:v>0.4530845934749494</c:v>
                </c:pt>
                <c:pt idx="1">
                  <c:v>0.4393581032754127</c:v>
                </c:pt>
                <c:pt idx="2">
                  <c:v>0.5629086041425139</c:v>
                </c:pt>
                <c:pt idx="3">
                  <c:v>0.5547509498199042</c:v>
                </c:pt>
                <c:pt idx="4">
                  <c:v>0.5214855293733347</c:v>
                </c:pt>
                <c:pt idx="5">
                  <c:v>0.4945746113536105</c:v>
                </c:pt>
                <c:pt idx="6">
                  <c:v>0.47853057607803096</c:v>
                </c:pt>
              </c:numCache>
            </c:numRef>
          </c:val>
          <c:smooth val="0"/>
        </c:ser>
        <c:ser>
          <c:idx val="2"/>
          <c:order val="1"/>
          <c:tx>
            <c:v>Share of uncapitalized inherited assets (currently owned only) in total assets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datafigures!$H$5:$H$11</c:f>
              <c:numCache>
                <c:ptCount val="7"/>
                <c:pt idx="0">
                  <c:v>0.2462824894310132</c:v>
                </c:pt>
                <c:pt idx="1">
                  <c:v>0.23806724722567915</c:v>
                </c:pt>
                <c:pt idx="2">
                  <c:v>0.42275332599359594</c:v>
                </c:pt>
                <c:pt idx="3">
                  <c:v>0.29685998376950434</c:v>
                </c:pt>
                <c:pt idx="4">
                  <c:v>0.23968740801688965</c:v>
                </c:pt>
                <c:pt idx="5">
                  <c:v>0.2499548067652512</c:v>
                </c:pt>
                <c:pt idx="6">
                  <c:v>0.2199581586713439</c:v>
                </c:pt>
              </c:numCache>
            </c:numRef>
          </c:val>
          <c:smooth val="0"/>
        </c:ser>
        <c:marker val="1"/>
        <c:axId val="66962774"/>
        <c:axId val="58781735"/>
      </c:lineChart>
      <c:catAx>
        <c:axId val="6696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8781735"/>
        <c:crossesAt val="0"/>
        <c:auto val="1"/>
        <c:lblOffset val="100"/>
        <c:tickLblSkip val="1"/>
        <c:tickMarkSkip val="10"/>
        <c:noMultiLvlLbl val="0"/>
      </c:catAx>
      <c:valAx>
        <c:axId val="58781735"/>
        <c:scaling>
          <c:orientation val="minMax"/>
          <c:max val="0.7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6962774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18275"/>
          <c:y val="0.63725"/>
          <c:w val="0.6715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5: Uncapitalized vs capitalized inheritance share in aggregate wealth accumulation (standard definitions)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7225"/>
          <c:h val="0.88975"/>
        </c:manualLayout>
      </c:layout>
      <c:lineChart>
        <c:grouping val="standard"/>
        <c:varyColors val="0"/>
        <c:ser>
          <c:idx val="0"/>
          <c:order val="0"/>
          <c:tx>
            <c:v>Capitalized inherited assets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datafigures!$L$5:$L$11</c:f>
              <c:numCache>
                <c:ptCount val="7"/>
                <c:pt idx="0">
                  <c:v>1.958205504067295</c:v>
                </c:pt>
                <c:pt idx="1">
                  <c:v>1.8988804044118275</c:v>
                </c:pt>
                <c:pt idx="2">
                  <c:v>2.4328585495804407</c:v>
                </c:pt>
                <c:pt idx="3">
                  <c:v>2.3976016376817233</c:v>
                </c:pt>
                <c:pt idx="4">
                  <c:v>2.2538304074264905</c:v>
                </c:pt>
                <c:pt idx="5">
                  <c:v>2.137522970482839</c:v>
                </c:pt>
                <c:pt idx="6">
                  <c:v>2.0681815745569</c:v>
                </c:pt>
              </c:numCache>
            </c:numRef>
          </c:val>
          <c:smooth val="0"/>
        </c:ser>
        <c:ser>
          <c:idx val="2"/>
          <c:order val="1"/>
          <c:tx>
            <c:v>Capitalized inherited assets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datafigures!$K$5:$K$11</c:f>
              <c:numCache>
                <c:ptCount val="7"/>
                <c:pt idx="0">
                  <c:v>1.0997552300159676</c:v>
                </c:pt>
                <c:pt idx="1">
                  <c:v>1.0664374354934798</c:v>
                </c:pt>
                <c:pt idx="2">
                  <c:v>1.3663269295448799</c:v>
                </c:pt>
                <c:pt idx="3">
                  <c:v>1.3465261613546713</c:v>
                </c:pt>
                <c:pt idx="4">
                  <c:v>1.2657822547163677</c:v>
                </c:pt>
                <c:pt idx="5">
                  <c:v>1.20046239334183</c:v>
                </c:pt>
                <c:pt idx="6">
                  <c:v>1.1615193086309725</c:v>
                </c:pt>
              </c:numCache>
            </c:numRef>
          </c:val>
          <c:smooth val="0"/>
        </c:ser>
        <c:ser>
          <c:idx val="1"/>
          <c:order val="2"/>
          <c:tx>
            <c:v>Uncapitalized inherited assets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datafigures!$I$5:$I$11</c:f>
              <c:numCache>
                <c:ptCount val="7"/>
                <c:pt idx="0">
                  <c:v>0.4530845934749494</c:v>
                </c:pt>
                <c:pt idx="1">
                  <c:v>0.4393581032754127</c:v>
                </c:pt>
                <c:pt idx="2">
                  <c:v>0.5629086041425139</c:v>
                </c:pt>
                <c:pt idx="3">
                  <c:v>0.5547509498199042</c:v>
                </c:pt>
                <c:pt idx="4">
                  <c:v>0.5214855293733347</c:v>
                </c:pt>
                <c:pt idx="5">
                  <c:v>0.4945746113536105</c:v>
                </c:pt>
                <c:pt idx="6">
                  <c:v>0.47853057607803096</c:v>
                </c:pt>
              </c:numCache>
            </c:numRef>
          </c:val>
          <c:smooth val="0"/>
        </c:ser>
        <c:marker val="1"/>
        <c:axId val="62224560"/>
        <c:axId val="57138993"/>
      </c:lineChart>
      <c:catAx>
        <c:axId val="62224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7138993"/>
        <c:crossesAt val="0"/>
        <c:auto val="1"/>
        <c:lblOffset val="100"/>
        <c:tickLblSkip val="1"/>
        <c:tickMarkSkip val="10"/>
        <c:noMultiLvlLbl val="0"/>
      </c:catAx>
      <c:valAx>
        <c:axId val="57138993"/>
        <c:scaling>
          <c:orientation val="minMax"/>
          <c:max val="2.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2224560"/>
        <c:crossesAt val="1"/>
        <c:crossBetween val="between"/>
        <c:dispUnits/>
        <c:majorUnit val="0.5"/>
        <c:minorUnit val="0.006"/>
      </c:valAx>
    </c:plotArea>
    <c:legend>
      <c:legendPos val="r"/>
      <c:layout>
        <c:manualLayout>
          <c:xMode val="edge"/>
          <c:yMode val="edge"/>
          <c:x val="0.35275"/>
          <c:y val="0.28"/>
          <c:w val="0.4445"/>
          <c:h val="0.146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6: Rentiers in Paris, 1872-1937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Total share of inherited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datafigures!$M$5:$M$11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2"/>
          <c:order val="1"/>
          <c:tx>
            <c:v>Share of rentiers in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datafigures!$N$5:$N$11</c:f>
              <c:numCache>
                <c:ptCount val="7"/>
                <c:pt idx="0">
                  <c:v>0.617225422947714</c:v>
                </c:pt>
                <c:pt idx="1">
                  <c:v>0.6134948359993255</c:v>
                </c:pt>
                <c:pt idx="2">
                  <c:v>0.6591054065627486</c:v>
                </c:pt>
                <c:pt idx="3">
                  <c:v>0.5976776337589691</c:v>
                </c:pt>
                <c:pt idx="4">
                  <c:v>0.5840058738521042</c:v>
                </c:pt>
                <c:pt idx="5">
                  <c:v>0.5866861044119204</c:v>
                </c:pt>
                <c:pt idx="6">
                  <c:v>0.6087887169596351</c:v>
                </c:pt>
              </c:numCache>
            </c:numRef>
          </c:val>
          <c:smooth val="0"/>
        </c:ser>
        <c:ser>
          <c:idx val="4"/>
          <c:order val="2"/>
          <c:tx>
            <c:v>Share of rentiers in 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datafigures!$O$5:$O$11</c:f>
              <c:numCache>
                <c:ptCount val="7"/>
                <c:pt idx="0">
                  <c:v>0.09226096686240427</c:v>
                </c:pt>
                <c:pt idx="1">
                  <c:v>0.0933853501891551</c:v>
                </c:pt>
                <c:pt idx="2">
                  <c:v>0.0830048253272101</c:v>
                </c:pt>
                <c:pt idx="3">
                  <c:v>0.11096470409505622</c:v>
                </c:pt>
                <c:pt idx="4">
                  <c:v>0.08854119669785361</c:v>
                </c:pt>
                <c:pt idx="5">
                  <c:v>0.10942445466194317</c:v>
                </c:pt>
                <c:pt idx="6">
                  <c:v>0.1055400772019881</c:v>
                </c:pt>
              </c:numCache>
            </c:numRef>
          </c:val>
          <c:smooth val="0"/>
        </c:ser>
        <c:marker val="1"/>
        <c:axId val="35697130"/>
        <c:axId val="21470491"/>
      </c:lineChart>
      <c:catAx>
        <c:axId val="35697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21470491"/>
        <c:crossesAt val="0"/>
        <c:auto val="1"/>
        <c:lblOffset val="100"/>
        <c:tickLblSkip val="1"/>
        <c:tickMarkSkip val="10"/>
        <c:noMultiLvlLbl val="0"/>
      </c:catAx>
      <c:valAx>
        <c:axId val="21470491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5697130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19425"/>
          <c:y val="0.37625"/>
          <c:w val="0.553"/>
          <c:h val="0.261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7: Paris 1912: a Rentier Society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Total share of inherited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datafigures!$P$5:$P$7</c:f>
              <c:strCache>
                <c:ptCount val="3"/>
                <c:pt idx="0">
                  <c:v>P50-90</c:v>
                </c:pt>
                <c:pt idx="1">
                  <c:v>P90-99</c:v>
                </c:pt>
                <c:pt idx="2">
                  <c:v>P99-100</c:v>
                </c:pt>
              </c:strCache>
            </c:strRef>
          </c:cat>
          <c:val>
            <c:numRef>
              <c:f>datafigures!$Q$5:$Q$7</c:f>
              <c:numCache>
                <c:ptCount val="3"/>
                <c:pt idx="0">
                  <c:v>0.3370436</c:v>
                </c:pt>
                <c:pt idx="1">
                  <c:v>0.643266</c:v>
                </c:pt>
                <c:pt idx="2">
                  <c:v>0.8079228</c:v>
                </c:pt>
              </c:numCache>
            </c:numRef>
          </c:val>
          <c:smooth val="0"/>
        </c:ser>
        <c:ser>
          <c:idx val="2"/>
          <c:order val="1"/>
          <c:tx>
            <c:v>Share of rentiers in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datafigures!$P$5:$P$7</c:f>
              <c:strCache>
                <c:ptCount val="3"/>
                <c:pt idx="0">
                  <c:v>P50-90</c:v>
                </c:pt>
                <c:pt idx="1">
                  <c:v>P90-99</c:v>
                </c:pt>
                <c:pt idx="2">
                  <c:v>P99-100</c:v>
                </c:pt>
              </c:strCache>
            </c:strRef>
          </c:cat>
          <c:val>
            <c:numRef>
              <c:f>datafigures!$R$5:$R$7</c:f>
              <c:numCache>
                <c:ptCount val="3"/>
                <c:pt idx="0">
                  <c:v>0.2771691</c:v>
                </c:pt>
                <c:pt idx="1">
                  <c:v>0.544537</c:v>
                </c:pt>
                <c:pt idx="2">
                  <c:v>0.7396494</c:v>
                </c:pt>
              </c:numCache>
            </c:numRef>
          </c:val>
          <c:smooth val="0"/>
        </c:ser>
        <c:ser>
          <c:idx val="4"/>
          <c:order val="2"/>
          <c:tx>
            <c:v>Share of rentiers in 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datafigures!$P$5:$P$7</c:f>
              <c:strCache>
                <c:ptCount val="3"/>
                <c:pt idx="0">
                  <c:v>P50-90</c:v>
                </c:pt>
                <c:pt idx="1">
                  <c:v>P90-99</c:v>
                </c:pt>
                <c:pt idx="2">
                  <c:v>P99-100</c:v>
                </c:pt>
              </c:strCache>
            </c:strRef>
          </c:cat>
          <c:val>
            <c:numRef>
              <c:f>datafigures!$S$5:$S$7</c:f>
              <c:numCache>
                <c:ptCount val="3"/>
                <c:pt idx="0">
                  <c:v>0.2176471</c:v>
                </c:pt>
                <c:pt idx="1">
                  <c:v>0.4308812</c:v>
                </c:pt>
                <c:pt idx="2">
                  <c:v>0.6796875</c:v>
                </c:pt>
              </c:numCache>
            </c:numRef>
          </c:val>
          <c:smooth val="0"/>
        </c:ser>
        <c:marker val="1"/>
        <c:axId val="15858436"/>
        <c:axId val="31515621"/>
      </c:lineChart>
      <c:catAx>
        <c:axId val="1585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1515621"/>
        <c:crossesAt val="0"/>
        <c:auto val="1"/>
        <c:lblOffset val="100"/>
        <c:tickLblSkip val="1"/>
        <c:tickMarkSkip val="10"/>
        <c:noMultiLvlLbl val="0"/>
      </c:catAx>
      <c:valAx>
        <c:axId val="31515621"/>
        <c:scaling>
          <c:orientation val="minMax"/>
          <c:max val="0.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5858436"/>
        <c:crossesAt val="1"/>
        <c:crossBetween val="between"/>
        <c:dispUnits/>
        <c:majorUnit val="0.1"/>
        <c:minorUnit val="0.0018"/>
      </c:valAx>
    </c:plotArea>
    <c:legend>
      <c:legendPos val="r"/>
      <c:layout>
        <c:manualLayout>
          <c:xMode val="edge"/>
          <c:yMode val="edge"/>
          <c:x val="0.463"/>
          <c:y val="0.55475"/>
          <c:w val="0.51125"/>
          <c:h val="0.261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8: Rentiers by age group in Paris 1912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Total share of inherited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datafigures!$T$5:$T$11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80+</c:v>
                </c:pt>
              </c:strCache>
            </c:strRef>
          </c:cat>
          <c:val>
            <c:numRef>
              <c:f>datafigures!$X$5:$X$11</c:f>
              <c:numCache>
                <c:ptCount val="7"/>
                <c:pt idx="0">
                  <c:v>0.8240523</c:v>
                </c:pt>
                <c:pt idx="1">
                  <c:v>0.7718398</c:v>
                </c:pt>
                <c:pt idx="2">
                  <c:v>0.7459328</c:v>
                </c:pt>
                <c:pt idx="3">
                  <c:v>0.7684606</c:v>
                </c:pt>
                <c:pt idx="4">
                  <c:v>0.7288135</c:v>
                </c:pt>
                <c:pt idx="5">
                  <c:v>0.7756466</c:v>
                </c:pt>
                <c:pt idx="6">
                  <c:v>0.7768455000000001</c:v>
                </c:pt>
              </c:numCache>
            </c:numRef>
          </c:val>
          <c:smooth val="0"/>
        </c:ser>
        <c:ser>
          <c:idx val="2"/>
          <c:order val="1"/>
          <c:tx>
            <c:v>Share of rentiers in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datafigures!$T$5:$T$11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80+</c:v>
                </c:pt>
              </c:strCache>
            </c:strRef>
          </c:cat>
          <c:val>
            <c:numRef>
              <c:f>datafigures!$W$5:$W$11</c:f>
              <c:numCache>
                <c:ptCount val="7"/>
                <c:pt idx="0">
                  <c:v>0.7824761</c:v>
                </c:pt>
                <c:pt idx="1">
                  <c:v>0.7349861</c:v>
                </c:pt>
                <c:pt idx="2">
                  <c:v>0.701071</c:v>
                </c:pt>
                <c:pt idx="3">
                  <c:v>0.7013559</c:v>
                </c:pt>
                <c:pt idx="4">
                  <c:v>0.6619204</c:v>
                </c:pt>
                <c:pt idx="5">
                  <c:v>0.6871674</c:v>
                </c:pt>
                <c:pt idx="6">
                  <c:v>0.6851057</c:v>
                </c:pt>
              </c:numCache>
            </c:numRef>
          </c:val>
          <c:smooth val="0"/>
        </c:ser>
        <c:ser>
          <c:idx val="4"/>
          <c:order val="2"/>
          <c:tx>
            <c:v>Share of rentiers in population (with wealth)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datafigures!$T$5:$T$11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80+</c:v>
                </c:pt>
              </c:strCache>
            </c:strRef>
          </c:cat>
          <c:val>
            <c:numRef>
              <c:f>datafigures!$V$5:$V$11</c:f>
              <c:numCache>
                <c:ptCount val="7"/>
                <c:pt idx="0">
                  <c:v>0.34751550000000003</c:v>
                </c:pt>
                <c:pt idx="1">
                  <c:v>0.3089109</c:v>
                </c:pt>
                <c:pt idx="2">
                  <c:v>0.2736706</c:v>
                </c:pt>
                <c:pt idx="3">
                  <c:v>0.271777</c:v>
                </c:pt>
                <c:pt idx="4">
                  <c:v>0.2775564</c:v>
                </c:pt>
                <c:pt idx="5">
                  <c:v>0.3084415</c:v>
                </c:pt>
                <c:pt idx="6">
                  <c:v>0.3457944</c:v>
                </c:pt>
              </c:numCache>
            </c:numRef>
          </c:val>
          <c:smooth val="0"/>
        </c:ser>
        <c:ser>
          <c:idx val="1"/>
          <c:order val="3"/>
          <c:tx>
            <c:v>Share of rentiers in population (total)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datafigures!$T$5:$T$11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80+</c:v>
                </c:pt>
              </c:strCache>
            </c:strRef>
          </c:cat>
          <c:val>
            <c:numRef>
              <c:f>datafigures!$U$5:$U$11</c:f>
              <c:numCache>
                <c:ptCount val="7"/>
                <c:pt idx="0">
                  <c:v>0.0780324189481268</c:v>
                </c:pt>
                <c:pt idx="1">
                  <c:v>0.06936399891930835</c:v>
                </c:pt>
                <c:pt idx="2">
                  <c:v>0.07569489211249736</c:v>
                </c:pt>
                <c:pt idx="3">
                  <c:v>0.08276959702878366</c:v>
                </c:pt>
                <c:pt idx="4">
                  <c:v>0.08812242858785206</c:v>
                </c:pt>
                <c:pt idx="5">
                  <c:v>0.09761650410455822</c:v>
                </c:pt>
                <c:pt idx="6">
                  <c:v>0.1147408690909091</c:v>
                </c:pt>
              </c:numCache>
            </c:numRef>
          </c:val>
          <c:smooth val="0"/>
        </c:ser>
        <c:marker val="1"/>
        <c:axId val="51559934"/>
        <c:axId val="53235087"/>
      </c:lineChart>
      <c:catAx>
        <c:axId val="51559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3235087"/>
        <c:crossesAt val="0"/>
        <c:auto val="1"/>
        <c:lblOffset val="100"/>
        <c:tickLblSkip val="1"/>
        <c:tickMarkSkip val="10"/>
        <c:noMultiLvlLbl val="0"/>
      </c:catAx>
      <c:valAx>
        <c:axId val="53235087"/>
        <c:scaling>
          <c:orientation val="minMax"/>
          <c:max val="0.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1559934"/>
        <c:crossesAt val="1"/>
        <c:crossBetween val="between"/>
        <c:dispUnits/>
        <c:majorUnit val="0.1"/>
        <c:minorUnit val="0.0018"/>
      </c:valAx>
    </c:plotArea>
    <c:legend>
      <c:legendPos val="r"/>
      <c:layout>
        <c:manualLayout>
          <c:xMode val="edge"/>
          <c:yMode val="edge"/>
          <c:x val="0.23025"/>
          <c:y val="0.326"/>
          <c:w val="0.54375"/>
          <c:h val="0.246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9: Robustness with respect to the rate of return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Total share of inherited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'[3]TableB21(5%)'!$P$9:$P$15</c:f>
              <c:numCache>
                <c:ptCount val="7"/>
                <c:pt idx="0">
                  <c:v>0.6860317021069137</c:v>
                </c:pt>
                <c:pt idx="1">
                  <c:v>0.6840273721973467</c:v>
                </c:pt>
                <c:pt idx="2">
                  <c:v>0.7485989626144266</c:v>
                </c:pt>
                <c:pt idx="3">
                  <c:v>0.7249181632892987</c:v>
                </c:pt>
                <c:pt idx="4">
                  <c:v>0.6650121642664693</c:v>
                </c:pt>
                <c:pt idx="5">
                  <c:v>0.6173405405318448</c:v>
                </c:pt>
                <c:pt idx="6">
                  <c:v>0.6569861321109646</c:v>
                </c:pt>
              </c:numCache>
            </c:numRef>
          </c:val>
          <c:smooth val="0"/>
        </c:ser>
        <c:ser>
          <c:idx val="1"/>
          <c:order val="1"/>
          <c:tx>
            <c:v>Total share of inherited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'[3]TableB21(3%)'!$P$9:$P$15</c:f>
              <c:numCache>
                <c:ptCount val="7"/>
                <c:pt idx="0">
                  <c:v>0.6181566426562922</c:v>
                </c:pt>
                <c:pt idx="1">
                  <c:v>0.6017783434542274</c:v>
                </c:pt>
                <c:pt idx="2">
                  <c:v>0.7039125006052651</c:v>
                </c:pt>
                <c:pt idx="3">
                  <c:v>0.6721140463491585</c:v>
                </c:pt>
                <c:pt idx="4">
                  <c:v>0.6014405609369782</c:v>
                </c:pt>
                <c:pt idx="5">
                  <c:v>0.5527803320439212</c:v>
                </c:pt>
                <c:pt idx="6">
                  <c:v>0.5987534409213604</c:v>
                </c:pt>
              </c:numCache>
            </c:numRef>
          </c:val>
          <c:smooth val="0"/>
        </c:ser>
        <c:ser>
          <c:idx val="2"/>
          <c:order val="2"/>
          <c:tx>
            <c:v>Share of rentiers in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'[3]TableB21(5%)'!$O$9:$O$15</c:f>
              <c:numCache>
                <c:ptCount val="7"/>
                <c:pt idx="0">
                  <c:v>0.5815651289986646</c:v>
                </c:pt>
                <c:pt idx="1">
                  <c:v>0.5553964092527632</c:v>
                </c:pt>
                <c:pt idx="2">
                  <c:v>0.6587554193032578</c:v>
                </c:pt>
                <c:pt idx="3">
                  <c:v>0.6556635625337095</c:v>
                </c:pt>
                <c:pt idx="4">
                  <c:v>0.5665645865340674</c:v>
                </c:pt>
                <c:pt idx="5">
                  <c:v>0.5025884792679993</c:v>
                </c:pt>
                <c:pt idx="6">
                  <c:v>0.5691640970758491</c:v>
                </c:pt>
              </c:numCache>
            </c:numRef>
          </c:val>
          <c:smooth val="0"/>
        </c:ser>
        <c:ser>
          <c:idx val="3"/>
          <c:order val="3"/>
          <c:tx>
            <c:v>Share of rentiers in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'[3]TableB21(3%)'!$O$9:$O$15</c:f>
              <c:numCache>
                <c:ptCount val="7"/>
                <c:pt idx="0">
                  <c:v>0.48027769207728926</c:v>
                </c:pt>
                <c:pt idx="1">
                  <c:v>0.44175005637250925</c:v>
                </c:pt>
                <c:pt idx="2">
                  <c:v>0.5923545781101883</c:v>
                </c:pt>
                <c:pt idx="3">
                  <c:v>0.5445502679004659</c:v>
                </c:pt>
                <c:pt idx="4">
                  <c:v>0.46258744277387065</c:v>
                </c:pt>
                <c:pt idx="5">
                  <c:v>0.4358986276226699</c:v>
                </c:pt>
                <c:pt idx="6">
                  <c:v>0.4751418262619335</c:v>
                </c:pt>
              </c:numCache>
            </c:numRef>
          </c:val>
          <c:smooth val="0"/>
        </c:ser>
        <c:ser>
          <c:idx val="4"/>
          <c:order val="4"/>
          <c:tx>
            <c:v>Share of rentiers in population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'[3]TableB21(5%)'!$N$9:$N$15</c:f>
              <c:numCache>
                <c:ptCount val="7"/>
                <c:pt idx="0">
                  <c:v>0.08396784080424673</c:v>
                </c:pt>
                <c:pt idx="1">
                  <c:v>0.08612639785624211</c:v>
                </c:pt>
                <c:pt idx="2">
                  <c:v>0.0877303578099885</c:v>
                </c:pt>
                <c:pt idx="3">
                  <c:v>0.11587589255251432</c:v>
                </c:pt>
                <c:pt idx="4">
                  <c:v>0.08771817501375895</c:v>
                </c:pt>
                <c:pt idx="5">
                  <c:v>0.10553343785332027</c:v>
                </c:pt>
                <c:pt idx="6">
                  <c:v>0.09961613126374969</c:v>
                </c:pt>
              </c:numCache>
            </c:numRef>
          </c:val>
          <c:smooth val="0"/>
        </c:ser>
        <c:ser>
          <c:idx val="5"/>
          <c:order val="5"/>
          <c:tx>
            <c:v>Share of rentiers in population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'[3]TableB21(3%)'!$N$9:$N$15</c:f>
              <c:numCache>
                <c:ptCount val="7"/>
                <c:pt idx="0">
                  <c:v>0.07277213059613848</c:v>
                </c:pt>
                <c:pt idx="1">
                  <c:v>0.07139128575031525</c:v>
                </c:pt>
                <c:pt idx="2">
                  <c:v>0.0722525470522388</c:v>
                </c:pt>
                <c:pt idx="3">
                  <c:v>0.10078640309781456</c:v>
                </c:pt>
                <c:pt idx="4">
                  <c:v>0.07770499460649422</c:v>
                </c:pt>
                <c:pt idx="5">
                  <c:v>0.09020766774704153</c:v>
                </c:pt>
                <c:pt idx="6">
                  <c:v>0.07841453825470544</c:v>
                </c:pt>
              </c:numCache>
            </c:numRef>
          </c:val>
          <c:smooth val="0"/>
        </c:ser>
        <c:marker val="1"/>
        <c:axId val="14501080"/>
        <c:axId val="21255193"/>
      </c:lineChart>
      <c:catAx>
        <c:axId val="1450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21255193"/>
        <c:crossesAt val="0"/>
        <c:auto val="1"/>
        <c:lblOffset val="100"/>
        <c:tickLblSkip val="1"/>
        <c:tickMarkSkip val="10"/>
        <c:noMultiLvlLbl val="0"/>
      </c:catAx>
      <c:valAx>
        <c:axId val="21255193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4501080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23675"/>
          <c:y val="0.46825"/>
          <c:w val="0.553"/>
          <c:h val="0.274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20625" cy="6172200"/>
    <xdr:graphicFrame>
      <xdr:nvGraphicFramePr>
        <xdr:cNvPr id="1" name="Chart 1"/>
        <xdr:cNvGraphicFramePr/>
      </xdr:nvGraphicFramePr>
      <xdr:xfrm>
        <a:off x="0" y="0"/>
        <a:ext cx="126206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QJEVersion(Sept2010)\MainTablesFiguresRevQ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B1"/>
      <sheetName val="TableB2"/>
      <sheetName val="TableB3"/>
      <sheetName val="TableB4"/>
      <sheetName val="TableB5"/>
      <sheetName val="TableB6"/>
      <sheetName val="TableB7"/>
      <sheetName val="TableB8"/>
      <sheetName val="TableB9"/>
      <sheetName val="TableB10"/>
      <sheetName val="TableB11"/>
      <sheetName val="TableB12"/>
      <sheetName val="TableB13"/>
      <sheetName val="TableB14"/>
      <sheetName val="TableB15"/>
      <sheetName val="TableB16"/>
      <sheetName val="TableB17"/>
      <sheetName val="TableB18"/>
      <sheetName val="TableB19"/>
      <sheetName val="TableB20"/>
      <sheetName val="TableB21(0%)"/>
      <sheetName val="TableB21(3%)"/>
      <sheetName val="TableB21(5%)"/>
      <sheetName val="FigureB1"/>
      <sheetName val="FigureB2"/>
    </sheetNames>
    <sheetDataSet>
      <sheetData sheetId="0">
        <row r="9">
          <cell r="B9">
            <v>0.8742812551338919</v>
          </cell>
          <cell r="C9">
            <v>21287</v>
          </cell>
          <cell r="D9">
            <v>6064</v>
          </cell>
          <cell r="F9">
            <v>88070.14</v>
          </cell>
          <cell r="G9">
            <v>25088.42622069808</v>
          </cell>
        </row>
        <row r="10">
          <cell r="B10">
            <v>0.9080499255696782</v>
          </cell>
          <cell r="C10">
            <v>31720</v>
          </cell>
          <cell r="D10">
            <v>8120</v>
          </cell>
          <cell r="F10">
            <v>98563.86</v>
          </cell>
          <cell r="G10">
            <v>25231.353820933167</v>
          </cell>
        </row>
        <row r="11">
          <cell r="B11">
            <v>0.9498105286115428</v>
          </cell>
          <cell r="C11">
            <v>34840</v>
          </cell>
          <cell r="D11">
            <v>9747</v>
          </cell>
          <cell r="F11">
            <v>133547.2</v>
          </cell>
          <cell r="G11">
            <v>37361.78411021814</v>
          </cell>
        </row>
        <row r="12">
          <cell r="B12">
            <v>0.8491891891891892</v>
          </cell>
          <cell r="C12">
            <v>28278</v>
          </cell>
          <cell r="D12">
            <v>9164</v>
          </cell>
          <cell r="F12">
            <v>166270.2</v>
          </cell>
          <cell r="G12">
            <v>53882.88113727987</v>
          </cell>
        </row>
        <row r="13">
          <cell r="B13">
            <v>0.9719634990560101</v>
          </cell>
          <cell r="C13">
            <v>30889</v>
          </cell>
          <cell r="D13">
            <v>9656</v>
          </cell>
          <cell r="F13">
            <v>257834.6</v>
          </cell>
          <cell r="G13">
            <v>80599.91898734178</v>
          </cell>
        </row>
        <row r="14">
          <cell r="B14">
            <v>0.836375098502758</v>
          </cell>
          <cell r="C14">
            <v>26534</v>
          </cell>
          <cell r="D14">
            <v>10120</v>
          </cell>
          <cell r="F14">
            <v>273138.8</v>
          </cell>
          <cell r="G14">
            <v>104174.44245119469</v>
          </cell>
        </row>
        <row r="15">
          <cell r="B15">
            <v>0.810794741362225</v>
          </cell>
          <cell r="C15">
            <v>24546</v>
          </cell>
          <cell r="D15">
            <v>10370</v>
          </cell>
          <cell r="F15">
            <v>220017.1</v>
          </cell>
          <cell r="G15">
            <v>92951.0847795975</v>
          </cell>
        </row>
      </sheetData>
      <sheetData sheetId="7">
        <row r="8">
          <cell r="C8">
            <v>0</v>
          </cell>
          <cell r="D8">
            <v>0</v>
          </cell>
          <cell r="E8">
            <v>0.002142895887604448</v>
          </cell>
          <cell r="F8">
            <v>0.031165574382871205</v>
          </cell>
          <cell r="G8">
            <v>0.08972485121367006</v>
          </cell>
          <cell r="H8">
            <v>0.35472034641163064</v>
          </cell>
        </row>
        <row r="9">
          <cell r="C9">
            <v>0</v>
          </cell>
          <cell r="D9">
            <v>0</v>
          </cell>
          <cell r="E9">
            <v>0.0007780282056485267</v>
          </cell>
          <cell r="F9">
            <v>0.021897309255699028</v>
          </cell>
          <cell r="G9">
            <v>0.07647793465510198</v>
          </cell>
          <cell r="H9">
            <v>0.3521470302845647</v>
          </cell>
        </row>
        <row r="10">
          <cell r="C10">
            <v>0</v>
          </cell>
          <cell r="D10">
            <v>0</v>
          </cell>
          <cell r="E10">
            <v>0.0015250780081446954</v>
          </cell>
          <cell r="F10">
            <v>0.016679723084540354</v>
          </cell>
          <cell r="G10">
            <v>0.05563798807242131</v>
          </cell>
          <cell r="H10">
            <v>0.29011190394780223</v>
          </cell>
        </row>
        <row r="11">
          <cell r="C11">
            <v>0</v>
          </cell>
          <cell r="D11">
            <v>0.00021373464981620357</v>
          </cell>
          <cell r="E11">
            <v>0.005875363890934803</v>
          </cell>
          <cell r="F11">
            <v>0.03320825023052109</v>
          </cell>
          <cell r="G11">
            <v>0.0707449105446441</v>
          </cell>
          <cell r="H11">
            <v>0.2854297483903144</v>
          </cell>
        </row>
        <row r="12">
          <cell r="C12">
            <v>0</v>
          </cell>
          <cell r="D12">
            <v>7.868190019916724E-05</v>
          </cell>
          <cell r="E12">
            <v>0.006613572333284265</v>
          </cell>
          <cell r="F12">
            <v>0.033718938748372985</v>
          </cell>
          <cell r="G12">
            <v>0.07192485142437262</v>
          </cell>
          <cell r="H12">
            <v>0.2950783289783121</v>
          </cell>
        </row>
        <row r="13">
          <cell r="C13">
            <v>0</v>
          </cell>
          <cell r="D13">
            <v>0.002749171658796032</v>
          </cell>
          <cell r="E13">
            <v>0.013601658559097415</v>
          </cell>
          <cell r="F13">
            <v>0.04798404112184859</v>
          </cell>
          <cell r="G13">
            <v>0.08640227054852058</v>
          </cell>
          <cell r="H13">
            <v>0.27931358441689647</v>
          </cell>
        </row>
        <row r="14">
          <cell r="C14">
            <v>0.00022751576356908098</v>
          </cell>
          <cell r="D14">
            <v>0.006425288759365473</v>
          </cell>
          <cell r="E14">
            <v>0.018529810864334494</v>
          </cell>
          <cell r="F14">
            <v>0.05542824067987654</v>
          </cell>
          <cell r="G14">
            <v>0.09337772343439045</v>
          </cell>
          <cell r="H14">
            <v>0.3021723350081077</v>
          </cell>
        </row>
        <row r="18">
          <cell r="I18">
            <v>0.5222463321042237</v>
          </cell>
        </row>
        <row r="19">
          <cell r="I19">
            <v>0.5486996975989855</v>
          </cell>
        </row>
        <row r="20">
          <cell r="I20">
            <v>0.6360453068870912</v>
          </cell>
        </row>
        <row r="21">
          <cell r="I21">
            <v>0.604527992293769</v>
          </cell>
        </row>
        <row r="22">
          <cell r="I22">
            <v>0.5925856266154588</v>
          </cell>
        </row>
        <row r="23">
          <cell r="I23">
            <v>0.5699492736948408</v>
          </cell>
        </row>
        <row r="24">
          <cell r="I24">
            <v>0.5238390854903563</v>
          </cell>
        </row>
        <row r="72">
          <cell r="I72">
            <v>1797.1657655211636</v>
          </cell>
        </row>
        <row r="73">
          <cell r="I73">
            <v>1700.977417451527</v>
          </cell>
        </row>
        <row r="74">
          <cell r="I74">
            <v>2210.4798253884023</v>
          </cell>
        </row>
        <row r="75">
          <cell r="I75">
            <v>759.4602974160983</v>
          </cell>
        </row>
        <row r="76">
          <cell r="I76">
            <v>674.8300867444547</v>
          </cell>
        </row>
        <row r="77">
          <cell r="I77">
            <v>810.9975681390315</v>
          </cell>
        </row>
        <row r="78">
          <cell r="I78">
            <v>566.5221091713823</v>
          </cell>
        </row>
      </sheetData>
      <sheetData sheetId="10">
        <row r="12">
          <cell r="C12">
            <v>0.3394495</v>
          </cell>
          <cell r="F12">
            <v>0.6338589</v>
          </cell>
          <cell r="G12">
            <v>0.1737502</v>
          </cell>
          <cell r="I12">
            <v>0.2125713</v>
          </cell>
          <cell r="L12">
            <v>0.1466944</v>
          </cell>
          <cell r="N12">
            <v>0.0615914</v>
          </cell>
          <cell r="P12">
            <v>0.0392516</v>
          </cell>
          <cell r="S12">
            <v>0.0266916</v>
          </cell>
          <cell r="U12">
            <v>0.0706765</v>
          </cell>
        </row>
        <row r="13">
          <cell r="C13">
            <v>0.3459876</v>
          </cell>
          <cell r="F13">
            <v>0.6303893</v>
          </cell>
          <cell r="G13">
            <v>0.1761394</v>
          </cell>
          <cell r="I13">
            <v>0.2059454</v>
          </cell>
          <cell r="L13">
            <v>0.1642982</v>
          </cell>
          <cell r="N13">
            <v>0.0528261</v>
          </cell>
          <cell r="P13">
            <v>0.0311802</v>
          </cell>
          <cell r="S13">
            <v>0.0236231</v>
          </cell>
          <cell r="U13">
            <v>0.0782992</v>
          </cell>
        </row>
        <row r="14">
          <cell r="C14">
            <v>0.3570394</v>
          </cell>
          <cell r="F14">
            <v>0.6152886</v>
          </cell>
          <cell r="G14">
            <v>0.2019995</v>
          </cell>
          <cell r="I14">
            <v>0.1850549</v>
          </cell>
          <cell r="L14">
            <v>0.1421421</v>
          </cell>
          <cell r="N14">
            <v>0.0568117</v>
          </cell>
          <cell r="P14">
            <v>0.0292804</v>
          </cell>
          <cell r="S14">
            <v>0.027672</v>
          </cell>
          <cell r="U14">
            <v>0.2007296</v>
          </cell>
        </row>
        <row r="15">
          <cell r="C15">
            <v>0.2703061</v>
          </cell>
          <cell r="F15">
            <v>0.68522</v>
          </cell>
          <cell r="G15">
            <v>0.2548541</v>
          </cell>
          <cell r="I15">
            <v>0.1292719</v>
          </cell>
          <cell r="L15">
            <v>0.1902684</v>
          </cell>
          <cell r="N15">
            <v>0.0806152</v>
          </cell>
          <cell r="P15">
            <v>0.0302104</v>
          </cell>
          <cell r="S15">
            <v>0.0444739</v>
          </cell>
          <cell r="U15">
            <v>0.1500575</v>
          </cell>
        </row>
        <row r="16">
          <cell r="C16">
            <v>0.2361394</v>
          </cell>
          <cell r="F16">
            <v>0.7049402</v>
          </cell>
          <cell r="G16">
            <v>0.3679937</v>
          </cell>
          <cell r="I16">
            <v>0.0988631</v>
          </cell>
          <cell r="L16">
            <v>0.1315026</v>
          </cell>
          <cell r="N16">
            <v>0.0726592</v>
          </cell>
          <cell r="P16">
            <v>0.0339217</v>
          </cell>
          <cell r="S16">
            <v>0.0589204</v>
          </cell>
          <cell r="U16">
            <v>0.2040165</v>
          </cell>
        </row>
        <row r="17">
          <cell r="C17">
            <v>0.2686025</v>
          </cell>
          <cell r="F17">
            <v>0.6641123</v>
          </cell>
          <cell r="G17">
            <v>0.303459</v>
          </cell>
          <cell r="I17">
            <v>0.1068155</v>
          </cell>
          <cell r="L17">
            <v>0.1409644</v>
          </cell>
          <cell r="N17">
            <v>0.087107</v>
          </cell>
          <cell r="P17">
            <v>0.0257664</v>
          </cell>
          <cell r="S17">
            <v>0.0672852</v>
          </cell>
          <cell r="U17">
            <v>0.11301610000000001</v>
          </cell>
        </row>
        <row r="18">
          <cell r="C18">
            <v>0.2475364</v>
          </cell>
          <cell r="F18">
            <v>0.6847323</v>
          </cell>
          <cell r="G18">
            <v>0.3572196</v>
          </cell>
          <cell r="I18">
            <v>0.1046521</v>
          </cell>
          <cell r="L18">
            <v>0.1163996</v>
          </cell>
          <cell r="N18">
            <v>0.0765866</v>
          </cell>
          <cell r="P18">
            <v>0.0298745</v>
          </cell>
          <cell r="S18">
            <v>0.0677314</v>
          </cell>
          <cell r="U18">
            <v>0.2191999</v>
          </cell>
        </row>
      </sheetData>
      <sheetData sheetId="13">
        <row r="21">
          <cell r="C21">
            <v>0.3435356</v>
          </cell>
          <cell r="F21">
            <v>0.6224567</v>
          </cell>
          <cell r="G21">
            <v>0.1994737</v>
          </cell>
          <cell r="I21">
            <v>0.1930883</v>
          </cell>
          <cell r="L21">
            <v>0.1073468</v>
          </cell>
          <cell r="N21">
            <v>0.0810293</v>
          </cell>
          <cell r="P21">
            <v>0.0415187</v>
          </cell>
          <cell r="S21">
            <v>0.0340077</v>
          </cell>
          <cell r="U21">
            <v>0.053892999999999996</v>
          </cell>
        </row>
        <row r="22">
          <cell r="C22">
            <v>0.3118523</v>
          </cell>
          <cell r="F22">
            <v>0.65858</v>
          </cell>
          <cell r="G22">
            <v>0.2362932</v>
          </cell>
          <cell r="I22">
            <v>0.1880899</v>
          </cell>
          <cell r="L22">
            <v>0.1209558</v>
          </cell>
          <cell r="N22">
            <v>0.0651952</v>
          </cell>
          <cell r="P22">
            <v>0.0480459</v>
          </cell>
          <cell r="S22">
            <v>0.0295676</v>
          </cell>
          <cell r="U22">
            <v>0.06338669999999999</v>
          </cell>
        </row>
        <row r="23">
          <cell r="C23">
            <v>0.2960574</v>
          </cell>
          <cell r="F23">
            <v>0.6747078</v>
          </cell>
          <cell r="G23">
            <v>0.2657047</v>
          </cell>
          <cell r="I23">
            <v>0.1681935</v>
          </cell>
          <cell r="L23">
            <v>0.134487</v>
          </cell>
          <cell r="N23">
            <v>0.0802354</v>
          </cell>
          <cell r="P23">
            <v>0.0260872</v>
          </cell>
          <cell r="S23">
            <v>0.0292347</v>
          </cell>
          <cell r="U23">
            <v>0.2036471</v>
          </cell>
        </row>
        <row r="24">
          <cell r="C24">
            <v>0.1790671</v>
          </cell>
          <cell r="F24">
            <v>0.7736762</v>
          </cell>
          <cell r="G24">
            <v>0.2958554</v>
          </cell>
          <cell r="I24">
            <v>0.1429966</v>
          </cell>
          <cell r="L24">
            <v>0.2175028</v>
          </cell>
          <cell r="N24">
            <v>0.0931655</v>
          </cell>
          <cell r="P24">
            <v>0.0241559</v>
          </cell>
          <cell r="S24">
            <v>0.0472567</v>
          </cell>
          <cell r="U24">
            <v>0.12487810000000002</v>
          </cell>
        </row>
        <row r="25">
          <cell r="C25">
            <v>0.1515325</v>
          </cell>
          <cell r="F25">
            <v>0.7805477</v>
          </cell>
          <cell r="G25">
            <v>0.4387696</v>
          </cell>
          <cell r="I25">
            <v>0.0954202</v>
          </cell>
          <cell r="L25">
            <v>0.1221728</v>
          </cell>
          <cell r="N25">
            <v>0.0900871</v>
          </cell>
          <cell r="P25">
            <v>0.034098</v>
          </cell>
          <cell r="S25">
            <v>0.0679198</v>
          </cell>
          <cell r="U25">
            <v>0.2285525</v>
          </cell>
        </row>
        <row r="26">
          <cell r="C26">
            <v>0.2021966</v>
          </cell>
          <cell r="F26">
            <v>0.712533</v>
          </cell>
          <cell r="G26">
            <v>0.3219952</v>
          </cell>
          <cell r="I26">
            <v>0.1151294</v>
          </cell>
          <cell r="L26">
            <v>0.1388153</v>
          </cell>
          <cell r="N26">
            <v>0.1141689</v>
          </cell>
          <cell r="P26">
            <v>0.0224243</v>
          </cell>
          <cell r="S26">
            <v>0.0852704</v>
          </cell>
          <cell r="U26">
            <v>0.0996853</v>
          </cell>
        </row>
        <row r="27">
          <cell r="C27">
            <v>0.1809495</v>
          </cell>
          <cell r="F27">
            <v>0.732989</v>
          </cell>
          <cell r="G27">
            <v>0.381303</v>
          </cell>
          <cell r="I27">
            <v>0.1021132</v>
          </cell>
          <cell r="L27">
            <v>0.0990416</v>
          </cell>
          <cell r="N27">
            <v>0.0843256</v>
          </cell>
          <cell r="P27">
            <v>0.0662055</v>
          </cell>
          <cell r="S27">
            <v>0.0860615</v>
          </cell>
          <cell r="U27">
            <v>0.1833772</v>
          </cell>
        </row>
        <row r="30">
          <cell r="C30">
            <v>0.4324229</v>
          </cell>
          <cell r="F30">
            <v>0.5547393</v>
          </cell>
          <cell r="G30">
            <v>0.1429732</v>
          </cell>
          <cell r="I30">
            <v>0.1795978</v>
          </cell>
          <cell r="L30">
            <v>0.147671</v>
          </cell>
          <cell r="N30">
            <v>0.0496226</v>
          </cell>
          <cell r="P30">
            <v>0.0348747</v>
          </cell>
          <cell r="S30">
            <v>0.0128378</v>
          </cell>
          <cell r="U30">
            <v>0.0854943</v>
          </cell>
        </row>
        <row r="31">
          <cell r="C31">
            <v>0.4327068</v>
          </cell>
          <cell r="F31">
            <v>0.549402</v>
          </cell>
          <cell r="G31">
            <v>0.1759678</v>
          </cell>
          <cell r="I31">
            <v>0.1494321</v>
          </cell>
          <cell r="L31">
            <v>0.1522436</v>
          </cell>
          <cell r="N31">
            <v>0.0450392</v>
          </cell>
          <cell r="P31">
            <v>0.0267193</v>
          </cell>
          <cell r="S31">
            <v>0.0178912</v>
          </cell>
          <cell r="U31">
            <v>0.06425059999999999</v>
          </cell>
        </row>
        <row r="32">
          <cell r="C32">
            <v>0.4524728</v>
          </cell>
          <cell r="F32">
            <v>0.5363145</v>
          </cell>
          <cell r="G32">
            <v>0.1749514</v>
          </cell>
          <cell r="I32">
            <v>0.1645237</v>
          </cell>
          <cell r="L32">
            <v>0.1031258</v>
          </cell>
          <cell r="N32">
            <v>0.0572038</v>
          </cell>
          <cell r="P32">
            <v>0.0365098</v>
          </cell>
          <cell r="S32">
            <v>0.0112127</v>
          </cell>
          <cell r="U32">
            <v>0.1140755</v>
          </cell>
        </row>
        <row r="33">
          <cell r="C33">
            <v>0.333247</v>
          </cell>
          <cell r="F33">
            <v>0.6268161</v>
          </cell>
          <cell r="G33">
            <v>0.2412541</v>
          </cell>
          <cell r="I33">
            <v>0.1054057</v>
          </cell>
          <cell r="L33">
            <v>0.1145368</v>
          </cell>
          <cell r="N33">
            <v>0.1188732</v>
          </cell>
          <cell r="P33">
            <v>0.0467463</v>
          </cell>
          <cell r="S33">
            <v>0.0399369</v>
          </cell>
          <cell r="U33">
            <v>0.105098</v>
          </cell>
        </row>
        <row r="34">
          <cell r="C34">
            <v>0.3310181</v>
          </cell>
          <cell r="F34">
            <v>0.6245235</v>
          </cell>
          <cell r="G34">
            <v>0.335376</v>
          </cell>
          <cell r="I34">
            <v>0.0784539</v>
          </cell>
          <cell r="L34">
            <v>0.0863173</v>
          </cell>
          <cell r="N34">
            <v>0.0689963</v>
          </cell>
          <cell r="P34">
            <v>0.05538</v>
          </cell>
          <cell r="S34">
            <v>0.0444583</v>
          </cell>
          <cell r="U34">
            <v>0.15298420000000001</v>
          </cell>
        </row>
        <row r="35">
          <cell r="C35">
            <v>0.3947381</v>
          </cell>
          <cell r="F35">
            <v>0.5692274</v>
          </cell>
          <cell r="G35">
            <v>0.2912277</v>
          </cell>
          <cell r="I35">
            <v>0.0813747</v>
          </cell>
          <cell r="L35">
            <v>0.111874</v>
          </cell>
          <cell r="N35">
            <v>0.0542873</v>
          </cell>
          <cell r="P35">
            <v>0.0304637</v>
          </cell>
          <cell r="S35">
            <v>0.0360345</v>
          </cell>
          <cell r="U35">
            <v>0.11753630000000001</v>
          </cell>
        </row>
        <row r="36">
          <cell r="C36">
            <v>0.4300634</v>
          </cell>
          <cell r="F36">
            <v>0.5279222</v>
          </cell>
          <cell r="G36">
            <v>0.281503</v>
          </cell>
          <cell r="I36">
            <v>0.0842311</v>
          </cell>
          <cell r="L36">
            <v>0.0803924</v>
          </cell>
          <cell r="N36">
            <v>0.0544358</v>
          </cell>
          <cell r="P36">
            <v>0.0273599</v>
          </cell>
          <cell r="S36">
            <v>0.0420144</v>
          </cell>
          <cell r="U36">
            <v>0.1416417</v>
          </cell>
        </row>
      </sheetData>
      <sheetData sheetId="14">
        <row r="9">
          <cell r="P9">
            <v>0.2462824894310132</v>
          </cell>
        </row>
        <row r="10">
          <cell r="P10">
            <v>0.23806724722567915</v>
          </cell>
        </row>
        <row r="11">
          <cell r="P11">
            <v>0.42275332599359594</v>
          </cell>
        </row>
        <row r="12">
          <cell r="P12">
            <v>0.29685998376950434</v>
          </cell>
        </row>
        <row r="13">
          <cell r="P13">
            <v>0.23968740801688965</v>
          </cell>
        </row>
        <row r="14">
          <cell r="P14">
            <v>0.2499548067652512</v>
          </cell>
        </row>
        <row r="15">
          <cell r="P15">
            <v>0.2199581586713439</v>
          </cell>
        </row>
      </sheetData>
      <sheetData sheetId="16">
        <row r="9">
          <cell r="F9">
            <v>0.4530845934749494</v>
          </cell>
          <cell r="I9">
            <v>1.0997552300159676</v>
          </cell>
          <cell r="K9">
            <v>1.958205504067295</v>
          </cell>
        </row>
        <row r="10">
          <cell r="F10">
            <v>0.4393581032754127</v>
          </cell>
          <cell r="I10">
            <v>1.0664374354934798</v>
          </cell>
          <cell r="K10">
            <v>1.8988804044118275</v>
          </cell>
        </row>
        <row r="11">
          <cell r="F11">
            <v>0.5629086041425139</v>
          </cell>
          <cell r="I11">
            <v>1.3663269295448799</v>
          </cell>
          <cell r="K11">
            <v>2.4328585495804407</v>
          </cell>
        </row>
        <row r="12">
          <cell r="F12">
            <v>0.5547509498199042</v>
          </cell>
          <cell r="I12">
            <v>1.3465261613546713</v>
          </cell>
          <cell r="K12">
            <v>2.3976016376817233</v>
          </cell>
        </row>
        <row r="13">
          <cell r="F13">
            <v>0.5214855293733347</v>
          </cell>
          <cell r="I13">
            <v>1.2657822547163677</v>
          </cell>
          <cell r="K13">
            <v>2.2538304074264905</v>
          </cell>
        </row>
        <row r="14">
          <cell r="F14">
            <v>0.4945746113536105</v>
          </cell>
          <cell r="I14">
            <v>1.20046239334183</v>
          </cell>
          <cell r="K14">
            <v>2.137522970482839</v>
          </cell>
        </row>
        <row r="15">
          <cell r="F15">
            <v>0.47853057607803096</v>
          </cell>
          <cell r="I15">
            <v>1.1615193086309725</v>
          </cell>
          <cell r="K15">
            <v>2.0681815745569</v>
          </cell>
        </row>
      </sheetData>
      <sheetData sheetId="17">
        <row r="9">
          <cell r="N9">
            <v>0.09226096686240427</v>
          </cell>
          <cell r="O9">
            <v>0.617225422947714</v>
          </cell>
          <cell r="P9">
            <v>0.7167717756416031</v>
          </cell>
        </row>
        <row r="10">
          <cell r="N10">
            <v>0.0933853501891551</v>
          </cell>
          <cell r="O10">
            <v>0.6134948359993255</v>
          </cell>
          <cell r="P10">
            <v>0.7213000781800214</v>
          </cell>
        </row>
        <row r="11">
          <cell r="N11">
            <v>0.0830048253272101</v>
          </cell>
          <cell r="O11">
            <v>0.6591054065627486</v>
          </cell>
          <cell r="P11">
            <v>0.7379537035893659</v>
          </cell>
        </row>
        <row r="12">
          <cell r="N12">
            <v>0.11096470409505622</v>
          </cell>
          <cell r="O12">
            <v>0.5976776337589691</v>
          </cell>
          <cell r="P12">
            <v>0.7159792613598259</v>
          </cell>
        </row>
        <row r="13">
          <cell r="N13">
            <v>0.08854119669785361</v>
          </cell>
          <cell r="O13">
            <v>0.5840058738521042</v>
          </cell>
          <cell r="P13">
            <v>0.6615241262925387</v>
          </cell>
        </row>
        <row r="14">
          <cell r="N14">
            <v>0.10942445466194317</v>
          </cell>
          <cell r="O14">
            <v>0.5866861044119204</v>
          </cell>
          <cell r="P14">
            <v>0.655769416874891</v>
          </cell>
        </row>
        <row r="15">
          <cell r="N15">
            <v>0.1055400772019881</v>
          </cell>
          <cell r="O15">
            <v>0.6087887169596351</v>
          </cell>
          <cell r="P15">
            <v>0.6730260596266818</v>
          </cell>
        </row>
        <row r="21">
          <cell r="M21">
            <v>96.81022</v>
          </cell>
        </row>
        <row r="22">
          <cell r="M22">
            <v>82.98305</v>
          </cell>
        </row>
        <row r="23">
          <cell r="B23">
            <v>0.2176471</v>
          </cell>
          <cell r="C23">
            <v>0.4308812</v>
          </cell>
          <cell r="D23">
            <v>0.6796875</v>
          </cell>
          <cell r="E23">
            <v>0.2771691</v>
          </cell>
          <cell r="F23">
            <v>0.544537</v>
          </cell>
          <cell r="G23">
            <v>0.7396494</v>
          </cell>
          <cell r="H23">
            <v>0.3370436</v>
          </cell>
          <cell r="I23">
            <v>0.643266</v>
          </cell>
          <cell r="J23">
            <v>0.8079228</v>
          </cell>
          <cell r="M23">
            <v>103.5137</v>
          </cell>
        </row>
        <row r="24">
          <cell r="M24">
            <v>65.0201</v>
          </cell>
        </row>
        <row r="25">
          <cell r="M25">
            <v>99.26521</v>
          </cell>
        </row>
        <row r="26">
          <cell r="M26">
            <v>73.04872</v>
          </cell>
        </row>
        <row r="27">
          <cell r="M27">
            <v>72.95052</v>
          </cell>
        </row>
      </sheetData>
      <sheetData sheetId="18">
        <row r="10">
          <cell r="C10">
            <v>0.0780324189481268</v>
          </cell>
          <cell r="D10">
            <v>0.06936399891930835</v>
          </cell>
          <cell r="E10">
            <v>0.07569489211249736</v>
          </cell>
          <cell r="F10">
            <v>0.08276959702878366</v>
          </cell>
          <cell r="G10">
            <v>0.08812242858785206</v>
          </cell>
          <cell r="H10">
            <v>0.09761650410455822</v>
          </cell>
          <cell r="I10">
            <v>0.1147408690909091</v>
          </cell>
        </row>
        <row r="18">
          <cell r="C18" t="str">
            <v>20-29</v>
          </cell>
          <cell r="D18" t="str">
            <v>30-39</v>
          </cell>
          <cell r="E18" t="str">
            <v>40-49</v>
          </cell>
          <cell r="F18" t="str">
            <v>50-59</v>
          </cell>
          <cell r="G18" t="str">
            <v>60-69</v>
          </cell>
          <cell r="H18" t="str">
            <v>70-79</v>
          </cell>
          <cell r="I18" t="str">
            <v>80+</v>
          </cell>
        </row>
        <row r="22">
          <cell r="C22">
            <v>0.34751550000000003</v>
          </cell>
          <cell r="D22">
            <v>0.3089109</v>
          </cell>
          <cell r="E22">
            <v>0.2736706</v>
          </cell>
          <cell r="F22">
            <v>0.271777</v>
          </cell>
          <cell r="G22">
            <v>0.2775564</v>
          </cell>
          <cell r="H22">
            <v>0.3084415</v>
          </cell>
          <cell r="I22">
            <v>0.3457944</v>
          </cell>
        </row>
        <row r="34">
          <cell r="C34">
            <v>0.7824761</v>
          </cell>
          <cell r="D34">
            <v>0.7349861</v>
          </cell>
          <cell r="E34">
            <v>0.701071</v>
          </cell>
          <cell r="F34">
            <v>0.7013559</v>
          </cell>
          <cell r="G34">
            <v>0.6619204</v>
          </cell>
          <cell r="H34">
            <v>0.6871674</v>
          </cell>
          <cell r="I34">
            <v>0.6851057</v>
          </cell>
        </row>
        <row r="46">
          <cell r="C46">
            <v>0.8240523</v>
          </cell>
          <cell r="D46">
            <v>0.7718398</v>
          </cell>
          <cell r="E46">
            <v>0.7459328</v>
          </cell>
          <cell r="F46">
            <v>0.7684606</v>
          </cell>
          <cell r="G46">
            <v>0.7288135</v>
          </cell>
          <cell r="H46">
            <v>0.7756466</v>
          </cell>
          <cell r="I46">
            <v>0.7768455000000001</v>
          </cell>
        </row>
      </sheetData>
      <sheetData sheetId="19">
        <row r="7">
          <cell r="C7" t="str">
            <v>&lt;50%</v>
          </cell>
          <cell r="D7" t="str">
            <v>50%-100%</v>
          </cell>
          <cell r="E7" t="str">
            <v>100%-150%</v>
          </cell>
          <cell r="F7" t="str">
            <v>150%-200%</v>
          </cell>
          <cell r="G7" t="str">
            <v>&gt;200%</v>
          </cell>
        </row>
        <row r="10">
          <cell r="C10">
            <v>0.5975181456333412</v>
          </cell>
          <cell r="D10">
            <v>0.036291266682275815</v>
          </cell>
          <cell r="E10">
            <v>0.03839850152189183</v>
          </cell>
          <cell r="F10">
            <v>0.039803324748302504</v>
          </cell>
          <cell r="G10">
            <v>0.2879887614141887</v>
          </cell>
        </row>
        <row r="76">
          <cell r="C76">
            <v>0.21875</v>
          </cell>
          <cell r="D76">
            <v>0.078125</v>
          </cell>
          <cell r="E76">
            <v>0.0625</v>
          </cell>
          <cell r="F76">
            <v>0.0703125</v>
          </cell>
          <cell r="G76">
            <v>0.5703125</v>
          </cell>
        </row>
      </sheetData>
      <sheetData sheetId="21">
        <row r="9">
          <cell r="N9">
            <v>0.07277213059613848</v>
          </cell>
          <cell r="O9">
            <v>0.48027769207728926</v>
          </cell>
          <cell r="P9">
            <v>0.6181566426562922</v>
          </cell>
        </row>
        <row r="10">
          <cell r="N10">
            <v>0.07139128575031525</v>
          </cell>
          <cell r="O10">
            <v>0.44175005637250925</v>
          </cell>
          <cell r="P10">
            <v>0.6017783434542274</v>
          </cell>
        </row>
        <row r="11">
          <cell r="N11">
            <v>0.0722525470522388</v>
          </cell>
          <cell r="O11">
            <v>0.5923545781101883</v>
          </cell>
          <cell r="P11">
            <v>0.7039125006052651</v>
          </cell>
        </row>
        <row r="12">
          <cell r="N12">
            <v>0.10078640309781456</v>
          </cell>
          <cell r="O12">
            <v>0.5445502679004659</v>
          </cell>
          <cell r="P12">
            <v>0.6721140463491585</v>
          </cell>
        </row>
        <row r="13">
          <cell r="N13">
            <v>0.07770499460649422</v>
          </cell>
          <cell r="O13">
            <v>0.46258744277387065</v>
          </cell>
          <cell r="P13">
            <v>0.6014405609369782</v>
          </cell>
        </row>
        <row r="14">
          <cell r="N14">
            <v>0.09020766774704153</v>
          </cell>
          <cell r="O14">
            <v>0.4358986276226699</v>
          </cell>
          <cell r="P14">
            <v>0.5527803320439212</v>
          </cell>
        </row>
        <row r="15">
          <cell r="N15">
            <v>0.07841453825470544</v>
          </cell>
          <cell r="O15">
            <v>0.4751418262619335</v>
          </cell>
          <cell r="P15">
            <v>0.5987534409213604</v>
          </cell>
        </row>
      </sheetData>
      <sheetData sheetId="22">
        <row r="9">
          <cell r="N9">
            <v>0.08396784080424673</v>
          </cell>
          <cell r="O9">
            <v>0.5815651289986646</v>
          </cell>
          <cell r="P9">
            <v>0.6860317021069137</v>
          </cell>
        </row>
        <row r="10">
          <cell r="N10">
            <v>0.08612639785624211</v>
          </cell>
          <cell r="O10">
            <v>0.5553964092527632</v>
          </cell>
          <cell r="P10">
            <v>0.6840273721973467</v>
          </cell>
        </row>
        <row r="11">
          <cell r="N11">
            <v>0.0877303578099885</v>
          </cell>
          <cell r="O11">
            <v>0.6587554193032578</v>
          </cell>
          <cell r="P11">
            <v>0.7485989626144266</v>
          </cell>
        </row>
        <row r="12">
          <cell r="N12">
            <v>0.11587589255251432</v>
          </cell>
          <cell r="O12">
            <v>0.6556635625337095</v>
          </cell>
          <cell r="P12">
            <v>0.7249181632892987</v>
          </cell>
        </row>
        <row r="13">
          <cell r="N13">
            <v>0.08771817501375895</v>
          </cell>
          <cell r="O13">
            <v>0.5665645865340674</v>
          </cell>
          <cell r="P13">
            <v>0.6650121642664693</v>
          </cell>
        </row>
        <row r="14">
          <cell r="N14">
            <v>0.10553343785332027</v>
          </cell>
          <cell r="O14">
            <v>0.5025884792679993</v>
          </cell>
          <cell r="P14">
            <v>0.6173405405318448</v>
          </cell>
        </row>
        <row r="15">
          <cell r="N15">
            <v>0.09961613126374969</v>
          </cell>
          <cell r="O15">
            <v>0.5691640970758491</v>
          </cell>
          <cell r="P15">
            <v>0.6569861321109646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returns(stata)"/>
    </sheetNames>
    <sheetDataSet>
      <sheetData sheetId="0">
        <row r="8">
          <cell r="J8">
            <v>725.1755541994006</v>
          </cell>
        </row>
        <row r="9">
          <cell r="J9">
            <v>812.2996730139569</v>
          </cell>
        </row>
        <row r="10">
          <cell r="J10">
            <v>1073.358405152196</v>
          </cell>
        </row>
        <row r="11">
          <cell r="J11">
            <v>4259.080706397748</v>
          </cell>
        </row>
        <row r="12">
          <cell r="J12">
            <v>7069.490963295736</v>
          </cell>
        </row>
        <row r="13">
          <cell r="J13">
            <v>7286.5581009818015</v>
          </cell>
        </row>
        <row r="14">
          <cell r="J14">
            <v>8559.823741200184</v>
          </cell>
        </row>
      </sheetData>
      <sheetData sheetId="2">
        <row r="8">
          <cell r="D8">
            <v>0.16830393473146238</v>
          </cell>
        </row>
        <row r="9">
          <cell r="D9">
            <v>0.2013553799715777</v>
          </cell>
        </row>
        <row r="10">
          <cell r="D10">
            <v>0.24360400702648305</v>
          </cell>
        </row>
        <row r="11">
          <cell r="D11">
            <v>0.2246244293779944</v>
          </cell>
        </row>
        <row r="12">
          <cell r="D12">
            <v>0.21094172983757903</v>
          </cell>
        </row>
        <row r="13">
          <cell r="D13">
            <v>0.2170585962671845</v>
          </cell>
        </row>
        <row r="14">
          <cell r="D14">
            <v>0.1885407507959088</v>
          </cell>
        </row>
      </sheetData>
      <sheetData sheetId="7">
        <row r="7">
          <cell r="B7">
            <v>97.24703183129381</v>
          </cell>
          <cell r="C7">
            <v>96.5748900029059</v>
          </cell>
        </row>
        <row r="8">
          <cell r="B8">
            <v>97.6380440217224</v>
          </cell>
          <cell r="C8">
            <v>97.13147218856908</v>
          </cell>
        </row>
        <row r="9">
          <cell r="B9">
            <v>100</v>
          </cell>
          <cell r="C9">
            <v>100</v>
          </cell>
        </row>
        <row r="10">
          <cell r="B10">
            <v>311.53689918665935</v>
          </cell>
          <cell r="C10">
            <v>203.00192929065088</v>
          </cell>
        </row>
        <row r="11">
          <cell r="B11">
            <v>574.0288406537687</v>
          </cell>
          <cell r="C11">
            <v>273.0209314191527</v>
          </cell>
        </row>
        <row r="12">
          <cell r="B12">
            <v>536.8971118800886</v>
          </cell>
          <cell r="C12">
            <v>229.1233040700988</v>
          </cell>
        </row>
        <row r="13">
          <cell r="B13">
            <v>616.2850503944285</v>
          </cell>
          <cell r="C13">
            <v>242.14701562834614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9"/>
      <sheetName val="TableC2(m)"/>
      <sheetName val="TableC2(f)"/>
      <sheetName val="TableC3(m)"/>
      <sheetName val="TableC3(f)"/>
      <sheetName val="TableC5(m)"/>
      <sheetName val="TableC5(f)"/>
    </sheetNames>
    <sheetDataSet>
      <sheetData sheetId="0">
        <row r="12">
          <cell r="K12">
            <v>0.0487906538685049</v>
          </cell>
        </row>
        <row r="13">
          <cell r="K13">
            <v>0.06408541787060734</v>
          </cell>
        </row>
        <row r="14">
          <cell r="K14">
            <v>0.0672940917471587</v>
          </cell>
        </row>
        <row r="15">
          <cell r="K15">
            <v>0.05816065615000907</v>
          </cell>
        </row>
        <row r="16">
          <cell r="K16">
            <v>0.05664641797855351</v>
          </cell>
        </row>
        <row r="17">
          <cell r="K17">
            <v>0.05651644900336872</v>
          </cell>
        </row>
        <row r="18">
          <cell r="K18">
            <v>0.054425853448942275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Table1"/>
      <sheetName val="Figure2"/>
      <sheetName val="Figure3"/>
      <sheetName val="Figure4"/>
      <sheetName val="Figure5"/>
      <sheetName val="Figure6"/>
      <sheetName val="Figure7"/>
      <sheetName val="Figure8"/>
      <sheetName val="Figure9"/>
      <sheetName val="Figure10"/>
      <sheetName val="Table2"/>
      <sheetName val="Figure11"/>
      <sheetName val="Table3"/>
      <sheetName val="Figure12"/>
      <sheetName val="Figure13"/>
      <sheetName val="Figure14"/>
      <sheetName val="Figure15"/>
      <sheetName val="DataFigures"/>
      <sheetName val="datafig6-7"/>
      <sheetName val="datafig6-7old"/>
      <sheetName val="Figure6old"/>
      <sheetName val="Figure7old"/>
    </sheetNames>
    <sheetDataSet>
      <sheetData sheetId="18">
        <row r="10">
          <cell r="A10">
            <v>1820</v>
          </cell>
          <cell r="B10">
            <v>0.20316205670968063</v>
          </cell>
          <cell r="J10">
            <v>0.21011101999999998</v>
          </cell>
        </row>
        <row r="20">
          <cell r="A20">
            <v>1830</v>
          </cell>
          <cell r="B20">
            <v>0.2080701677472571</v>
          </cell>
          <cell r="J20">
            <v>0.21958146000000003</v>
          </cell>
        </row>
        <row r="30">
          <cell r="A30">
            <v>1840</v>
          </cell>
          <cell r="B30">
            <v>0.2105407816877077</v>
          </cell>
          <cell r="J30">
            <v>0.19830102</v>
          </cell>
        </row>
        <row r="40">
          <cell r="A40">
            <v>1850</v>
          </cell>
          <cell r="B40">
            <v>0.20018939661816892</v>
          </cell>
          <cell r="J40">
            <v>0.17017180999999998</v>
          </cell>
        </row>
        <row r="50">
          <cell r="A50">
            <v>1860</v>
          </cell>
          <cell r="B50">
            <v>0.20204236609821427</v>
          </cell>
          <cell r="J50">
            <v>0.18642999</v>
          </cell>
        </row>
        <row r="60">
          <cell r="A60">
            <v>1870</v>
          </cell>
          <cell r="B60">
            <v>0.22256423435450948</v>
          </cell>
          <cell r="J60">
            <v>0.19901934000000002</v>
          </cell>
        </row>
        <row r="70">
          <cell r="A70">
            <v>1880</v>
          </cell>
          <cell r="B70">
            <v>0.24436789309633253</v>
          </cell>
          <cell r="J70">
            <v>0.21681877000000002</v>
          </cell>
        </row>
        <row r="80">
          <cell r="A80">
            <v>1890</v>
          </cell>
          <cell r="B80">
            <v>0.23860913449719232</v>
          </cell>
          <cell r="J80">
            <v>0.21605051</v>
          </cell>
        </row>
        <row r="90">
          <cell r="A90">
            <v>1900</v>
          </cell>
          <cell r="B90">
            <v>0.24104896189101005</v>
          </cell>
          <cell r="J90">
            <v>0.23735855</v>
          </cell>
        </row>
        <row r="100">
          <cell r="A100">
            <v>1910</v>
          </cell>
          <cell r="B100">
            <v>0.22663027096073507</v>
          </cell>
          <cell r="J100">
            <v>0.21461619999999998</v>
          </cell>
        </row>
        <row r="110">
          <cell r="A110">
            <v>1920</v>
          </cell>
          <cell r="B110">
            <v>0.09795617752515869</v>
          </cell>
          <cell r="J110">
            <v>0.0854868</v>
          </cell>
        </row>
        <row r="120">
          <cell r="A120">
            <v>1930</v>
          </cell>
          <cell r="B120">
            <v>0.11036391456259105</v>
          </cell>
          <cell r="J120">
            <v>0.09997943000000001</v>
          </cell>
        </row>
        <row r="130">
          <cell r="A130">
            <v>1940</v>
          </cell>
          <cell r="B130">
            <v>0.09820096990492985</v>
          </cell>
          <cell r="J130">
            <v>0.1028621</v>
          </cell>
        </row>
        <row r="140">
          <cell r="A140">
            <v>1950</v>
          </cell>
          <cell r="B140">
            <v>0.04347707539774849</v>
          </cell>
          <cell r="J140">
            <v>0.052854029999999996</v>
          </cell>
        </row>
        <row r="150">
          <cell r="A150">
            <v>1960</v>
          </cell>
          <cell r="B150">
            <v>0.058520859229230414</v>
          </cell>
          <cell r="J150">
            <v>0.06277635000000001</v>
          </cell>
        </row>
        <row r="160">
          <cell r="A160">
            <v>1970</v>
          </cell>
          <cell r="B160">
            <v>0.061890839407825096</v>
          </cell>
          <cell r="J160">
            <v>0.06780829</v>
          </cell>
        </row>
        <row r="170">
          <cell r="A170">
            <v>1980</v>
          </cell>
          <cell r="B170">
            <v>0.06359985670701154</v>
          </cell>
          <cell r="J170">
            <v>0.07369392999999999</v>
          </cell>
        </row>
        <row r="180">
          <cell r="A180">
            <v>1990</v>
          </cell>
          <cell r="B180">
            <v>0.07725355817175641</v>
          </cell>
          <cell r="J180">
            <v>0.09129696999999999</v>
          </cell>
        </row>
        <row r="190">
          <cell r="A190">
            <v>2000</v>
          </cell>
          <cell r="B190">
            <v>0.11386252254021063</v>
          </cell>
          <cell r="J190">
            <v>0.12673929</v>
          </cell>
        </row>
        <row r="198">
          <cell r="A198">
            <v>2008</v>
          </cell>
          <cell r="B198">
            <v>0.1452506963835374</v>
          </cell>
        </row>
        <row r="200">
          <cell r="A200">
            <v>2010</v>
          </cell>
          <cell r="J200">
            <v>0.14448924</v>
          </cell>
          <cell r="K200">
            <v>0.14915428999999997</v>
          </cell>
        </row>
        <row r="210">
          <cell r="A210">
            <v>2020</v>
          </cell>
          <cell r="J210">
            <v>0.14054281</v>
          </cell>
          <cell r="K210">
            <v>0.15502182</v>
          </cell>
        </row>
        <row r="220">
          <cell r="A220">
            <v>2030</v>
          </cell>
          <cell r="J220">
            <v>0.14549105</v>
          </cell>
          <cell r="K220">
            <v>0.17037009</v>
          </cell>
        </row>
        <row r="230">
          <cell r="A230">
            <v>2040</v>
          </cell>
          <cell r="J230">
            <v>0.1566608</v>
          </cell>
          <cell r="K230">
            <v>0.19323869</v>
          </cell>
        </row>
        <row r="240">
          <cell r="A240">
            <v>2050</v>
          </cell>
          <cell r="J240">
            <v>0.16033745</v>
          </cell>
          <cell r="K240">
            <v>0.20687365</v>
          </cell>
        </row>
        <row r="250">
          <cell r="A250">
            <v>2060</v>
          </cell>
          <cell r="J250">
            <v>0.16504481</v>
          </cell>
          <cell r="K250">
            <v>0.22091080999999999</v>
          </cell>
        </row>
        <row r="260">
          <cell r="A260">
            <v>2070</v>
          </cell>
          <cell r="J260">
            <v>0.16340127</v>
          </cell>
          <cell r="K260">
            <v>0.22491349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4"/>
  <sheetViews>
    <sheetView tabSelected="1" workbookViewId="0" topLeftCell="A1">
      <selection activeCell="A2" sqref="A2:P36"/>
    </sheetView>
  </sheetViews>
  <sheetFormatPr defaultColWidth="11.421875" defaultRowHeight="12.75"/>
  <cols>
    <col min="1" max="17" width="10.7109375" style="0" customWidth="1"/>
  </cols>
  <sheetData>
    <row r="1" ht="19.5" customHeight="1" thickBot="1"/>
    <row r="2" spans="1:16" ht="19.5" customHeight="1" thickTop="1">
      <c r="A2" s="148" t="s">
        <v>51</v>
      </c>
      <c r="B2" s="148"/>
      <c r="C2" s="148"/>
      <c r="D2" s="148"/>
      <c r="E2" s="148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9.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ht="19.5" customHeight="1" thickBot="1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9.5" customHeight="1" thickTop="1">
      <c r="A5" s="3"/>
      <c r="B5" s="3"/>
      <c r="C5" s="3"/>
      <c r="D5" s="3"/>
      <c r="F5" s="142" t="s">
        <v>50</v>
      </c>
      <c r="G5" s="143"/>
      <c r="H5" s="144"/>
      <c r="I5" s="50"/>
      <c r="J5" s="142" t="s">
        <v>49</v>
      </c>
      <c r="K5" s="143"/>
      <c r="L5" s="144"/>
      <c r="M5" s="4"/>
      <c r="N5" s="142" t="s">
        <v>48</v>
      </c>
      <c r="O5" s="143"/>
      <c r="P5" s="144"/>
    </row>
    <row r="6" spans="1:16" ht="19.5" customHeight="1" thickBot="1">
      <c r="A6" s="3"/>
      <c r="B6" s="3"/>
      <c r="C6" s="3"/>
      <c r="D6" s="3"/>
      <c r="F6" s="145"/>
      <c r="G6" s="146"/>
      <c r="H6" s="147"/>
      <c r="I6" s="50"/>
      <c r="J6" s="145"/>
      <c r="K6" s="146"/>
      <c r="L6" s="147"/>
      <c r="M6" s="4"/>
      <c r="N6" s="145"/>
      <c r="O6" s="146"/>
      <c r="P6" s="147"/>
    </row>
    <row r="7" spans="6:16" ht="19.5" customHeight="1" thickBot="1" thickTop="1">
      <c r="F7" s="5"/>
      <c r="G7" s="5"/>
      <c r="H7" s="4"/>
      <c r="I7" s="4"/>
      <c r="J7" s="5"/>
      <c r="K7" s="5"/>
      <c r="L7" s="4"/>
      <c r="M7" s="4"/>
      <c r="N7" s="4"/>
      <c r="O7" s="4"/>
      <c r="P7" s="5"/>
    </row>
    <row r="8" spans="1:16" ht="19.5" customHeight="1" thickTop="1">
      <c r="A8" s="139" t="s">
        <v>0</v>
      </c>
      <c r="B8" s="140"/>
      <c r="C8" s="140"/>
      <c r="D8" s="141"/>
      <c r="F8" s="90">
        <v>0.87</v>
      </c>
      <c r="G8" s="91"/>
      <c r="H8" s="92"/>
      <c r="I8" s="49"/>
      <c r="J8" s="90">
        <v>0.62</v>
      </c>
      <c r="K8" s="91"/>
      <c r="L8" s="92"/>
      <c r="M8" s="6"/>
      <c r="N8" s="90">
        <v>0.72</v>
      </c>
      <c r="O8" s="91"/>
      <c r="P8" s="92"/>
    </row>
    <row r="9" spans="1:16" ht="19.5" customHeight="1">
      <c r="A9" s="133"/>
      <c r="B9" s="134"/>
      <c r="C9" s="134"/>
      <c r="D9" s="135"/>
      <c r="F9" s="93"/>
      <c r="G9" s="94"/>
      <c r="H9" s="95"/>
      <c r="I9" s="49"/>
      <c r="J9" s="93"/>
      <c r="K9" s="94"/>
      <c r="L9" s="95"/>
      <c r="M9" s="6"/>
      <c r="N9" s="93"/>
      <c r="O9" s="94"/>
      <c r="P9" s="95"/>
    </row>
    <row r="10" spans="1:16" ht="19.5" customHeight="1">
      <c r="A10" s="133" t="s">
        <v>1</v>
      </c>
      <c r="B10" s="134"/>
      <c r="C10" s="134"/>
      <c r="D10" s="135"/>
      <c r="F10" s="96">
        <f>(F8/0.1)*F$35</f>
        <v>1739999.9999999998</v>
      </c>
      <c r="G10" s="97"/>
      <c r="H10" s="98"/>
      <c r="I10" s="48"/>
      <c r="J10" s="96">
        <f>(J8/0.1)*J$35</f>
        <v>1239999.9999999998</v>
      </c>
      <c r="K10" s="97"/>
      <c r="L10" s="98"/>
      <c r="M10" s="6"/>
      <c r="N10" s="96">
        <f>(N8/0.1)*N$35</f>
        <v>1439999.9999999998</v>
      </c>
      <c r="O10" s="97"/>
      <c r="P10" s="98"/>
    </row>
    <row r="11" spans="1:16" ht="19.5" customHeight="1" thickBot="1">
      <c r="A11" s="136"/>
      <c r="B11" s="137"/>
      <c r="C11" s="137"/>
      <c r="D11" s="138"/>
      <c r="F11" s="99"/>
      <c r="G11" s="100"/>
      <c r="H11" s="101"/>
      <c r="I11" s="48"/>
      <c r="J11" s="99"/>
      <c r="K11" s="100"/>
      <c r="L11" s="101"/>
      <c r="M11" s="6"/>
      <c r="N11" s="99"/>
      <c r="O11" s="100"/>
      <c r="P11" s="101"/>
    </row>
    <row r="12" spans="1:16" ht="19.5" customHeight="1" thickBot="1" thickTop="1">
      <c r="A12" s="1"/>
      <c r="B12" s="1"/>
      <c r="C12" s="1"/>
      <c r="D12" s="1"/>
      <c r="F12" s="7"/>
      <c r="G12" s="7"/>
      <c r="H12" s="7"/>
      <c r="I12" s="7"/>
      <c r="J12" s="7"/>
      <c r="K12" s="7"/>
      <c r="L12" s="7"/>
      <c r="M12" s="4"/>
      <c r="N12" s="7"/>
      <c r="O12" s="7"/>
      <c r="P12" s="7"/>
    </row>
    <row r="13" spans="1:16" ht="19.5" customHeight="1" thickTop="1">
      <c r="A13" s="120" t="s">
        <v>2</v>
      </c>
      <c r="B13" s="89"/>
      <c r="C13" s="89"/>
      <c r="D13" s="87"/>
      <c r="E13" s="8"/>
      <c r="F13" s="114">
        <v>0.53</v>
      </c>
      <c r="G13" s="115"/>
      <c r="H13" s="116"/>
      <c r="I13" s="47"/>
      <c r="J13" s="114">
        <v>0.24</v>
      </c>
      <c r="K13" s="115"/>
      <c r="L13" s="116"/>
      <c r="M13" s="9"/>
      <c r="N13" s="114">
        <v>0.33</v>
      </c>
      <c r="O13" s="115"/>
      <c r="P13" s="116"/>
    </row>
    <row r="14" spans="1:16" ht="19.5" customHeight="1">
      <c r="A14" s="88"/>
      <c r="B14" s="83"/>
      <c r="C14" s="83"/>
      <c r="D14" s="84"/>
      <c r="E14" s="8"/>
      <c r="F14" s="117"/>
      <c r="G14" s="118"/>
      <c r="H14" s="119"/>
      <c r="I14" s="47"/>
      <c r="J14" s="117"/>
      <c r="K14" s="118"/>
      <c r="L14" s="119"/>
      <c r="M14" s="9"/>
      <c r="N14" s="117"/>
      <c r="O14" s="118"/>
      <c r="P14" s="119"/>
    </row>
    <row r="15" spans="1:16" ht="19.5" customHeight="1">
      <c r="A15" s="88" t="s">
        <v>3</v>
      </c>
      <c r="B15" s="83"/>
      <c r="C15" s="83"/>
      <c r="D15" s="84"/>
      <c r="E15" s="8"/>
      <c r="F15" s="108">
        <f>(F13/0.01)*F$35</f>
        <v>10600000</v>
      </c>
      <c r="G15" s="109"/>
      <c r="H15" s="110"/>
      <c r="I15" s="46"/>
      <c r="J15" s="108">
        <f>(J13/0.01)*J$35</f>
        <v>4800000</v>
      </c>
      <c r="K15" s="109"/>
      <c r="L15" s="110"/>
      <c r="M15" s="15"/>
      <c r="N15" s="108">
        <f>(N13/0.01)*N$35</f>
        <v>6600000</v>
      </c>
      <c r="O15" s="109"/>
      <c r="P15" s="110"/>
    </row>
    <row r="16" spans="1:16" ht="19.5" customHeight="1" thickBot="1">
      <c r="A16" s="85"/>
      <c r="B16" s="86"/>
      <c r="C16" s="86"/>
      <c r="D16" s="82"/>
      <c r="E16" s="8"/>
      <c r="F16" s="111"/>
      <c r="G16" s="112"/>
      <c r="H16" s="113"/>
      <c r="I16" s="46"/>
      <c r="J16" s="111"/>
      <c r="K16" s="112"/>
      <c r="L16" s="113"/>
      <c r="M16" s="15"/>
      <c r="N16" s="111"/>
      <c r="O16" s="112"/>
      <c r="P16" s="113"/>
    </row>
    <row r="17" spans="1:16" ht="19.5" customHeight="1" thickBot="1" thickTop="1">
      <c r="A17" s="10"/>
      <c r="B17" s="10"/>
      <c r="C17" s="10"/>
      <c r="D17" s="10"/>
      <c r="E17" s="8"/>
      <c r="F17" s="11"/>
      <c r="G17" s="11"/>
      <c r="H17" s="11"/>
      <c r="I17" s="11"/>
      <c r="J17" s="11"/>
      <c r="K17" s="11"/>
      <c r="L17" s="11"/>
      <c r="M17" s="9"/>
      <c r="N17" s="11"/>
      <c r="O17" s="11"/>
      <c r="P17" s="11"/>
    </row>
    <row r="18" spans="1:16" ht="19.5" customHeight="1" thickTop="1">
      <c r="A18" s="120" t="s">
        <v>4</v>
      </c>
      <c r="B18" s="89"/>
      <c r="C18" s="89"/>
      <c r="D18" s="87"/>
      <c r="E18" s="8"/>
      <c r="F18" s="114">
        <v>0.34</v>
      </c>
      <c r="G18" s="115"/>
      <c r="H18" s="116"/>
      <c r="I18" s="47"/>
      <c r="J18" s="114">
        <v>0.38</v>
      </c>
      <c r="K18" s="115"/>
      <c r="L18" s="116"/>
      <c r="M18" s="9"/>
      <c r="N18" s="114">
        <v>0.39</v>
      </c>
      <c r="O18" s="115"/>
      <c r="P18" s="116"/>
    </row>
    <row r="19" spans="1:16" ht="19.5" customHeight="1">
      <c r="A19" s="88"/>
      <c r="B19" s="83"/>
      <c r="C19" s="83"/>
      <c r="D19" s="84"/>
      <c r="E19" s="8"/>
      <c r="F19" s="117"/>
      <c r="G19" s="118"/>
      <c r="H19" s="119"/>
      <c r="I19" s="47"/>
      <c r="J19" s="117"/>
      <c r="K19" s="118"/>
      <c r="L19" s="119"/>
      <c r="M19" s="9"/>
      <c r="N19" s="117"/>
      <c r="O19" s="118"/>
      <c r="P19" s="119"/>
    </row>
    <row r="20" spans="1:16" ht="19.5" customHeight="1">
      <c r="A20" s="88" t="s">
        <v>36</v>
      </c>
      <c r="B20" s="83"/>
      <c r="C20" s="83"/>
      <c r="D20" s="84"/>
      <c r="E20" s="8"/>
      <c r="F20" s="108">
        <f>(F18/0.09)*F$35</f>
        <v>755555.5555555556</v>
      </c>
      <c r="G20" s="109"/>
      <c r="H20" s="110"/>
      <c r="I20" s="46"/>
      <c r="J20" s="108">
        <f>(J18/0.09)*J$35</f>
        <v>844444.4444444445</v>
      </c>
      <c r="K20" s="109"/>
      <c r="L20" s="110"/>
      <c r="M20" s="15"/>
      <c r="N20" s="108">
        <f>(N18/0.09)*N$35</f>
        <v>866666.6666666667</v>
      </c>
      <c r="O20" s="109"/>
      <c r="P20" s="110"/>
    </row>
    <row r="21" spans="1:16" ht="19.5" customHeight="1" thickBot="1">
      <c r="A21" s="85"/>
      <c r="B21" s="86"/>
      <c r="C21" s="86"/>
      <c r="D21" s="82"/>
      <c r="E21" s="8"/>
      <c r="F21" s="111"/>
      <c r="G21" s="112"/>
      <c r="H21" s="113"/>
      <c r="I21" s="46"/>
      <c r="J21" s="111"/>
      <c r="K21" s="112"/>
      <c r="L21" s="113"/>
      <c r="M21" s="15"/>
      <c r="N21" s="111"/>
      <c r="O21" s="112"/>
      <c r="P21" s="113"/>
    </row>
    <row r="22" spans="6:16" ht="19.5" customHeight="1" thickBot="1" thickTop="1">
      <c r="F22" s="5"/>
      <c r="G22" s="5"/>
      <c r="H22" s="4"/>
      <c r="I22" s="4"/>
      <c r="J22" s="5"/>
      <c r="K22" s="5"/>
      <c r="L22" s="4"/>
      <c r="M22" s="4"/>
      <c r="N22" s="4"/>
      <c r="O22" s="4"/>
      <c r="P22" s="5"/>
    </row>
    <row r="23" spans="1:16" ht="19.5" customHeight="1" thickTop="1">
      <c r="A23" s="139" t="s">
        <v>5</v>
      </c>
      <c r="B23" s="140"/>
      <c r="C23" s="140"/>
      <c r="D23" s="141"/>
      <c r="F23" s="90">
        <v>0.12</v>
      </c>
      <c r="G23" s="91"/>
      <c r="H23" s="92"/>
      <c r="I23" s="49"/>
      <c r="J23" s="90">
        <v>0.34</v>
      </c>
      <c r="K23" s="91"/>
      <c r="L23" s="92"/>
      <c r="M23" s="6"/>
      <c r="N23" s="90">
        <v>0.26</v>
      </c>
      <c r="O23" s="91"/>
      <c r="P23" s="92"/>
    </row>
    <row r="24" spans="1:16" ht="19.5" customHeight="1">
      <c r="A24" s="133"/>
      <c r="B24" s="134"/>
      <c r="C24" s="134"/>
      <c r="D24" s="135"/>
      <c r="F24" s="93"/>
      <c r="G24" s="94"/>
      <c r="H24" s="95"/>
      <c r="I24" s="49"/>
      <c r="J24" s="93"/>
      <c r="K24" s="94"/>
      <c r="L24" s="95"/>
      <c r="M24" s="6"/>
      <c r="N24" s="93"/>
      <c r="O24" s="94"/>
      <c r="P24" s="95"/>
    </row>
    <row r="25" spans="1:16" ht="19.5" customHeight="1">
      <c r="A25" s="133" t="s">
        <v>6</v>
      </c>
      <c r="B25" s="134"/>
      <c r="C25" s="134"/>
      <c r="D25" s="135"/>
      <c r="F25" s="96">
        <f>(F23/0.4)*F$35</f>
        <v>60000</v>
      </c>
      <c r="G25" s="97"/>
      <c r="H25" s="98"/>
      <c r="I25" s="48"/>
      <c r="J25" s="96">
        <f>(J23/0.4)*J$35</f>
        <v>170000</v>
      </c>
      <c r="K25" s="97"/>
      <c r="L25" s="98"/>
      <c r="M25" s="6"/>
      <c r="N25" s="96">
        <f>(N23/0.4)*N$35</f>
        <v>130000</v>
      </c>
      <c r="O25" s="97"/>
      <c r="P25" s="98"/>
    </row>
    <row r="26" spans="1:16" ht="19.5" customHeight="1" thickBot="1">
      <c r="A26" s="136"/>
      <c r="B26" s="137"/>
      <c r="C26" s="137"/>
      <c r="D26" s="138"/>
      <c r="F26" s="99"/>
      <c r="G26" s="100"/>
      <c r="H26" s="101"/>
      <c r="I26" s="48"/>
      <c r="J26" s="99"/>
      <c r="K26" s="100"/>
      <c r="L26" s="101"/>
      <c r="M26" s="6"/>
      <c r="N26" s="99"/>
      <c r="O26" s="100"/>
      <c r="P26" s="101"/>
    </row>
    <row r="27" spans="6:16" ht="19.5" customHeight="1" thickBot="1" thickTop="1">
      <c r="F27" s="5"/>
      <c r="G27" s="5"/>
      <c r="H27" s="4"/>
      <c r="I27" s="4"/>
      <c r="J27" s="5"/>
      <c r="K27" s="5"/>
      <c r="L27" s="4"/>
      <c r="M27" s="4"/>
      <c r="N27" s="4"/>
      <c r="O27" s="4"/>
      <c r="P27" s="5"/>
    </row>
    <row r="28" spans="1:16" ht="19.5" customHeight="1" thickTop="1">
      <c r="A28" s="139" t="s">
        <v>7</v>
      </c>
      <c r="B28" s="140"/>
      <c r="C28" s="140"/>
      <c r="D28" s="141"/>
      <c r="F28" s="90">
        <v>0.01</v>
      </c>
      <c r="G28" s="91"/>
      <c r="H28" s="92"/>
      <c r="I28" s="49"/>
      <c r="J28" s="90">
        <v>0.04</v>
      </c>
      <c r="K28" s="91"/>
      <c r="L28" s="92"/>
      <c r="M28" s="6"/>
      <c r="N28" s="90">
        <v>0.02</v>
      </c>
      <c r="O28" s="91"/>
      <c r="P28" s="92"/>
    </row>
    <row r="29" spans="1:16" ht="19.5" customHeight="1">
      <c r="A29" s="133"/>
      <c r="B29" s="134"/>
      <c r="C29" s="134"/>
      <c r="D29" s="135"/>
      <c r="F29" s="93"/>
      <c r="G29" s="94"/>
      <c r="H29" s="95"/>
      <c r="I29" s="49"/>
      <c r="J29" s="93"/>
      <c r="K29" s="94"/>
      <c r="L29" s="95"/>
      <c r="M29" s="6"/>
      <c r="N29" s="93"/>
      <c r="O29" s="94"/>
      <c r="P29" s="95"/>
    </row>
    <row r="30" spans="1:16" ht="19.5" customHeight="1">
      <c r="A30" s="133" t="s">
        <v>8</v>
      </c>
      <c r="B30" s="134"/>
      <c r="C30" s="134"/>
      <c r="D30" s="135"/>
      <c r="F30" s="96">
        <f>(F28/0.5)*F$35</f>
        <v>4000</v>
      </c>
      <c r="G30" s="97"/>
      <c r="H30" s="98"/>
      <c r="I30" s="48"/>
      <c r="J30" s="96">
        <f>(J28/0.5)*J$35</f>
        <v>16000</v>
      </c>
      <c r="K30" s="97"/>
      <c r="L30" s="98"/>
      <c r="M30" s="6"/>
      <c r="N30" s="96">
        <f>(N28/0.5)*N$35</f>
        <v>8000</v>
      </c>
      <c r="O30" s="97"/>
      <c r="P30" s="98"/>
    </row>
    <row r="31" spans="1:16" ht="19.5" customHeight="1" thickBot="1">
      <c r="A31" s="136"/>
      <c r="B31" s="137"/>
      <c r="C31" s="137"/>
      <c r="D31" s="138"/>
      <c r="F31" s="99"/>
      <c r="G31" s="100"/>
      <c r="H31" s="101"/>
      <c r="I31" s="48"/>
      <c r="J31" s="99"/>
      <c r="K31" s="100"/>
      <c r="L31" s="101"/>
      <c r="M31" s="6"/>
      <c r="N31" s="99"/>
      <c r="O31" s="100"/>
      <c r="P31" s="101"/>
    </row>
    <row r="32" spans="6:15" ht="19.5" customHeight="1" thickBot="1" thickTop="1">
      <c r="F32" s="12"/>
      <c r="G32" s="12"/>
      <c r="H32" s="13"/>
      <c r="I32" s="13"/>
      <c r="J32" s="12"/>
      <c r="K32" s="12"/>
      <c r="L32" s="13"/>
      <c r="M32" s="13"/>
      <c r="N32" s="13"/>
      <c r="O32" s="13"/>
    </row>
    <row r="33" spans="1:16" ht="19.5" customHeight="1" thickTop="1">
      <c r="A33" s="121" t="s">
        <v>9</v>
      </c>
      <c r="B33" s="122"/>
      <c r="C33" s="122"/>
      <c r="D33" s="123"/>
      <c r="F33" s="102">
        <v>1</v>
      </c>
      <c r="G33" s="103"/>
      <c r="H33" s="104"/>
      <c r="I33" s="45"/>
      <c r="J33" s="102">
        <v>1</v>
      </c>
      <c r="K33" s="103"/>
      <c r="L33" s="104"/>
      <c r="M33" s="4"/>
      <c r="N33" s="102">
        <v>1</v>
      </c>
      <c r="O33" s="103"/>
      <c r="P33" s="104"/>
    </row>
    <row r="34" spans="1:16" ht="19.5" customHeight="1">
      <c r="A34" s="124"/>
      <c r="B34" s="125"/>
      <c r="C34" s="125"/>
      <c r="D34" s="126"/>
      <c r="F34" s="105"/>
      <c r="G34" s="106"/>
      <c r="H34" s="107"/>
      <c r="I34" s="45"/>
      <c r="J34" s="105"/>
      <c r="K34" s="106"/>
      <c r="L34" s="107"/>
      <c r="M34" s="4"/>
      <c r="N34" s="105"/>
      <c r="O34" s="106"/>
      <c r="P34" s="107"/>
    </row>
    <row r="35" spans="1:16" ht="19.5" customHeight="1">
      <c r="A35" s="127" t="s">
        <v>10</v>
      </c>
      <c r="B35" s="128"/>
      <c r="C35" s="128"/>
      <c r="D35" s="129"/>
      <c r="F35" s="108">
        <v>200000</v>
      </c>
      <c r="G35" s="109"/>
      <c r="H35" s="110"/>
      <c r="I35" s="46"/>
      <c r="J35" s="108">
        <v>200000</v>
      </c>
      <c r="K35" s="109"/>
      <c r="L35" s="110"/>
      <c r="M35" s="4"/>
      <c r="N35" s="108">
        <v>200000</v>
      </c>
      <c r="O35" s="109"/>
      <c r="P35" s="110"/>
    </row>
    <row r="36" spans="1:16" ht="19.5" customHeight="1" thickBot="1">
      <c r="A36" s="130"/>
      <c r="B36" s="131"/>
      <c r="C36" s="131"/>
      <c r="D36" s="132"/>
      <c r="F36" s="111"/>
      <c r="G36" s="112"/>
      <c r="H36" s="113"/>
      <c r="I36" s="46"/>
      <c r="J36" s="111"/>
      <c r="K36" s="112"/>
      <c r="L36" s="113"/>
      <c r="M36" s="4"/>
      <c r="N36" s="111"/>
      <c r="O36" s="112"/>
      <c r="P36" s="113"/>
    </row>
    <row r="37" spans="6:15" ht="19.5" customHeight="1" thickTop="1"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6:15" ht="19.5" customHeight="1">
      <c r="F38" s="12"/>
      <c r="G38" s="12"/>
      <c r="H38" s="13"/>
      <c r="I38" s="13"/>
      <c r="J38" s="13"/>
      <c r="K38" s="13"/>
      <c r="L38" s="13"/>
      <c r="M38" s="13"/>
      <c r="N38" s="13"/>
      <c r="O38" s="13"/>
    </row>
    <row r="39" spans="6:15" ht="19.5" customHeight="1">
      <c r="F39" s="12"/>
      <c r="G39" s="12"/>
      <c r="H39" s="13"/>
      <c r="I39" s="13"/>
      <c r="J39" s="13"/>
      <c r="K39" s="13"/>
      <c r="L39" s="13"/>
      <c r="M39" s="13"/>
      <c r="N39" s="13"/>
      <c r="O39" s="13"/>
    </row>
    <row r="40" spans="6:15" ht="19.5" customHeight="1">
      <c r="F40" s="12"/>
      <c r="G40" s="12"/>
      <c r="H40" s="13"/>
      <c r="I40" s="13"/>
      <c r="J40" s="13"/>
      <c r="K40" s="13"/>
      <c r="L40" s="13"/>
      <c r="M40" s="13"/>
      <c r="N40" s="13"/>
      <c r="O40" s="13"/>
    </row>
    <row r="41" spans="6:15" ht="19.5" customHeight="1">
      <c r="F41" s="12"/>
      <c r="G41" s="12"/>
      <c r="H41" s="13"/>
      <c r="I41" s="13"/>
      <c r="J41" s="13"/>
      <c r="K41" s="13"/>
      <c r="L41" s="13"/>
      <c r="M41" s="13"/>
      <c r="N41" s="13"/>
      <c r="O41" s="13"/>
    </row>
    <row r="42" spans="6:15" ht="19.5" customHeight="1">
      <c r="F42" s="12"/>
      <c r="G42" s="12"/>
      <c r="H42" s="13"/>
      <c r="I42" s="13"/>
      <c r="J42" s="13"/>
      <c r="K42" s="13"/>
      <c r="L42" s="13"/>
      <c r="M42" s="13"/>
      <c r="N42" s="13"/>
      <c r="O42" s="13"/>
    </row>
    <row r="43" spans="6:15" ht="19.5" customHeight="1">
      <c r="F43" s="12"/>
      <c r="G43" s="12"/>
      <c r="H43" s="13"/>
      <c r="I43" s="13"/>
      <c r="J43" s="13"/>
      <c r="K43" s="13"/>
      <c r="L43" s="13"/>
      <c r="M43" s="13"/>
      <c r="N43" s="13"/>
      <c r="O43" s="13"/>
    </row>
    <row r="44" spans="6:15" ht="19.5" customHeight="1">
      <c r="F44" s="12"/>
      <c r="G44" s="12"/>
      <c r="H44" s="13"/>
      <c r="I44" s="13"/>
      <c r="J44" s="13"/>
      <c r="K44" s="13"/>
      <c r="L44" s="13"/>
      <c r="M44" s="13"/>
      <c r="N44" s="13"/>
      <c r="O44" s="13"/>
    </row>
    <row r="45" spans="6:15" ht="19.5" customHeight="1">
      <c r="F45" s="12"/>
      <c r="G45" s="12"/>
      <c r="H45" s="13"/>
      <c r="I45" s="13"/>
      <c r="J45" s="13"/>
      <c r="K45" s="13"/>
      <c r="L45" s="13"/>
      <c r="M45" s="13"/>
      <c r="N45" s="13"/>
      <c r="O45" s="13"/>
    </row>
    <row r="46" spans="6:15" ht="19.5" customHeight="1">
      <c r="F46" s="12"/>
      <c r="G46" s="12"/>
      <c r="H46" s="13"/>
      <c r="I46" s="13"/>
      <c r="J46" s="13"/>
      <c r="K46" s="13"/>
      <c r="L46" s="13"/>
      <c r="M46" s="13"/>
      <c r="N46" s="13"/>
      <c r="O46" s="13"/>
    </row>
    <row r="47" spans="6:15" ht="19.5" customHeight="1">
      <c r="F47" s="12"/>
      <c r="G47" s="12"/>
      <c r="H47" s="13"/>
      <c r="I47" s="13"/>
      <c r="J47" s="13"/>
      <c r="K47" s="13"/>
      <c r="L47" s="13"/>
      <c r="M47" s="13"/>
      <c r="N47" s="13"/>
      <c r="O47" s="13"/>
    </row>
    <row r="48" spans="6:15" ht="19.5" customHeight="1">
      <c r="F48" s="12"/>
      <c r="G48" s="12"/>
      <c r="H48" s="13"/>
      <c r="I48" s="13"/>
      <c r="J48" s="13"/>
      <c r="K48" s="13"/>
      <c r="L48" s="13"/>
      <c r="M48" s="13"/>
      <c r="N48" s="13"/>
      <c r="O48" s="13"/>
    </row>
    <row r="49" spans="6:15" ht="19.5" customHeight="1">
      <c r="F49" s="12"/>
      <c r="G49" s="12"/>
      <c r="H49" s="13"/>
      <c r="I49" s="13"/>
      <c r="J49" s="13"/>
      <c r="K49" s="13"/>
      <c r="L49" s="13"/>
      <c r="M49" s="13"/>
      <c r="N49" s="13"/>
      <c r="O49" s="13"/>
    </row>
    <row r="50" spans="6:15" ht="19.5" customHeight="1">
      <c r="F50" s="12"/>
      <c r="G50" s="12"/>
      <c r="H50" s="13"/>
      <c r="I50" s="13"/>
      <c r="J50" s="13"/>
      <c r="K50" s="13"/>
      <c r="L50" s="13"/>
      <c r="M50" s="13"/>
      <c r="N50" s="13"/>
      <c r="O50" s="13"/>
    </row>
    <row r="51" spans="6:15" ht="19.5" customHeight="1">
      <c r="F51" s="12"/>
      <c r="G51" s="12"/>
      <c r="H51" s="13"/>
      <c r="I51" s="13"/>
      <c r="J51" s="13"/>
      <c r="K51" s="13"/>
      <c r="L51" s="13"/>
      <c r="M51" s="13"/>
      <c r="N51" s="13"/>
      <c r="O51" s="13"/>
    </row>
    <row r="52" spans="6:15" ht="19.5" customHeight="1">
      <c r="F52" s="12"/>
      <c r="G52" s="12"/>
      <c r="H52" s="13"/>
      <c r="I52" s="13"/>
      <c r="J52" s="13"/>
      <c r="K52" s="13"/>
      <c r="L52" s="13"/>
      <c r="M52" s="13"/>
      <c r="N52" s="13"/>
      <c r="O52" s="13"/>
    </row>
    <row r="53" spans="6:15" ht="19.5" customHeight="1">
      <c r="F53" s="12"/>
      <c r="G53" s="12"/>
      <c r="H53" s="13"/>
      <c r="I53" s="13"/>
      <c r="J53" s="13"/>
      <c r="K53" s="13"/>
      <c r="L53" s="13"/>
      <c r="M53" s="13"/>
      <c r="N53" s="13"/>
      <c r="O53" s="13"/>
    </row>
    <row r="54" spans="6:15" ht="19.5" customHeight="1">
      <c r="F54" s="12"/>
      <c r="G54" s="12"/>
      <c r="H54" s="13"/>
      <c r="I54" s="13"/>
      <c r="J54" s="13"/>
      <c r="K54" s="13"/>
      <c r="L54" s="13"/>
      <c r="M54" s="13"/>
      <c r="N54" s="13"/>
      <c r="O54" s="13"/>
    </row>
    <row r="55" spans="6:15" ht="19.5" customHeight="1">
      <c r="F55" s="12"/>
      <c r="G55" s="12"/>
      <c r="H55" s="13"/>
      <c r="I55" s="13"/>
      <c r="J55" s="13"/>
      <c r="K55" s="13"/>
      <c r="L55" s="13"/>
      <c r="M55" s="13"/>
      <c r="N55" s="13"/>
      <c r="O55" s="13"/>
    </row>
    <row r="56" spans="6:15" ht="19.5" customHeight="1">
      <c r="F56" s="12"/>
      <c r="G56" s="12"/>
      <c r="H56" s="13"/>
      <c r="I56" s="13"/>
      <c r="J56" s="13"/>
      <c r="K56" s="13"/>
      <c r="L56" s="13"/>
      <c r="M56" s="13"/>
      <c r="N56" s="13"/>
      <c r="O56" s="13"/>
    </row>
    <row r="57" spans="6:15" ht="19.5" customHeight="1">
      <c r="F57" s="12"/>
      <c r="G57" s="12"/>
      <c r="H57" s="13"/>
      <c r="I57" s="13"/>
      <c r="J57" s="13"/>
      <c r="K57" s="13"/>
      <c r="L57" s="13"/>
      <c r="M57" s="13"/>
      <c r="N57" s="13"/>
      <c r="O57" s="13"/>
    </row>
    <row r="58" spans="6:15" ht="19.5" customHeight="1">
      <c r="F58" s="12"/>
      <c r="G58" s="12"/>
      <c r="H58" s="13"/>
      <c r="I58" s="13"/>
      <c r="J58" s="13"/>
      <c r="K58" s="13"/>
      <c r="L58" s="13"/>
      <c r="M58" s="13"/>
      <c r="N58" s="13"/>
      <c r="O58" s="13"/>
    </row>
    <row r="59" spans="6:15" ht="19.5" customHeight="1">
      <c r="F59" s="12"/>
      <c r="G59" s="12"/>
      <c r="H59" s="13"/>
      <c r="I59" s="13"/>
      <c r="J59" s="13"/>
      <c r="K59" s="13"/>
      <c r="L59" s="13"/>
      <c r="M59" s="13"/>
      <c r="N59" s="13"/>
      <c r="O59" s="13"/>
    </row>
    <row r="60" spans="6:15" ht="19.5" customHeight="1">
      <c r="F60" s="12"/>
      <c r="G60" s="12"/>
      <c r="H60" s="13"/>
      <c r="I60" s="13"/>
      <c r="J60" s="13"/>
      <c r="K60" s="13"/>
      <c r="L60" s="13"/>
      <c r="M60" s="13"/>
      <c r="N60" s="13"/>
      <c r="O60" s="13"/>
    </row>
    <row r="61" spans="6:15" ht="19.5" customHeight="1">
      <c r="F61" s="12"/>
      <c r="G61" s="12"/>
      <c r="H61" s="13"/>
      <c r="I61" s="13"/>
      <c r="J61" s="13"/>
      <c r="K61" s="13"/>
      <c r="L61" s="13"/>
      <c r="M61" s="13"/>
      <c r="N61" s="13"/>
      <c r="O61" s="13"/>
    </row>
    <row r="62" spans="6:15" ht="19.5" customHeight="1">
      <c r="F62" s="12"/>
      <c r="G62" s="12"/>
      <c r="H62" s="13"/>
      <c r="I62" s="13"/>
      <c r="J62" s="13"/>
      <c r="K62" s="13"/>
      <c r="L62" s="13"/>
      <c r="M62" s="13"/>
      <c r="N62" s="13"/>
      <c r="O62" s="13"/>
    </row>
    <row r="63" spans="6:15" ht="19.5" customHeight="1">
      <c r="F63" s="12"/>
      <c r="G63" s="12"/>
      <c r="H63" s="13"/>
      <c r="I63" s="13"/>
      <c r="J63" s="13"/>
      <c r="K63" s="13"/>
      <c r="L63" s="13"/>
      <c r="M63" s="13"/>
      <c r="N63" s="13"/>
      <c r="O63" s="13"/>
    </row>
    <row r="64" spans="6:15" ht="19.5" customHeight="1">
      <c r="F64" s="12"/>
      <c r="G64" s="12"/>
      <c r="H64" s="13"/>
      <c r="I64" s="13"/>
      <c r="J64" s="13"/>
      <c r="K64" s="13"/>
      <c r="L64" s="13"/>
      <c r="M64" s="13"/>
      <c r="N64" s="13"/>
      <c r="O64" s="13"/>
    </row>
    <row r="65" spans="8:15" ht="19.5" customHeight="1">
      <c r="H65" s="14"/>
      <c r="I65" s="14"/>
      <c r="J65" s="14"/>
      <c r="K65" s="14"/>
      <c r="L65" s="14"/>
      <c r="M65" s="14"/>
      <c r="N65" s="14"/>
      <c r="O65" s="14"/>
    </row>
    <row r="66" spans="8:15" ht="19.5" customHeight="1">
      <c r="H66" s="14"/>
      <c r="I66" s="14"/>
      <c r="J66" s="14"/>
      <c r="K66" s="14"/>
      <c r="L66" s="14"/>
      <c r="M66" s="14"/>
      <c r="N66" s="14"/>
      <c r="O66" s="14"/>
    </row>
    <row r="67" spans="8:15" ht="19.5" customHeight="1">
      <c r="H67" s="14"/>
      <c r="I67" s="14"/>
      <c r="J67" s="14"/>
      <c r="K67" s="14"/>
      <c r="L67" s="14"/>
      <c r="M67" s="14"/>
      <c r="N67" s="14"/>
      <c r="O67" s="14"/>
    </row>
    <row r="68" spans="8:15" ht="19.5" customHeight="1">
      <c r="H68" s="14"/>
      <c r="I68" s="14"/>
      <c r="J68" s="14"/>
      <c r="K68" s="14"/>
      <c r="L68" s="14"/>
      <c r="M68" s="14"/>
      <c r="N68" s="14"/>
      <c r="O68" s="14"/>
    </row>
    <row r="69" spans="8:15" ht="19.5" customHeight="1">
      <c r="H69" s="14"/>
      <c r="I69" s="14"/>
      <c r="J69" s="14"/>
      <c r="K69" s="14"/>
      <c r="L69" s="14"/>
      <c r="M69" s="14"/>
      <c r="N69" s="14"/>
      <c r="O69" s="14"/>
    </row>
    <row r="70" spans="8:15" ht="19.5" customHeight="1">
      <c r="H70" s="14"/>
      <c r="I70" s="14"/>
      <c r="J70" s="14"/>
      <c r="K70" s="14"/>
      <c r="L70" s="14"/>
      <c r="M70" s="14"/>
      <c r="N70" s="14"/>
      <c r="O70" s="14"/>
    </row>
    <row r="71" spans="8:15" ht="19.5" customHeight="1">
      <c r="H71" s="14"/>
      <c r="I71" s="14"/>
      <c r="J71" s="14"/>
      <c r="K71" s="14"/>
      <c r="L71" s="14"/>
      <c r="M71" s="14"/>
      <c r="N71" s="14"/>
      <c r="O71" s="14"/>
    </row>
    <row r="72" spans="8:15" ht="19.5" customHeight="1">
      <c r="H72" s="14"/>
      <c r="I72" s="14"/>
      <c r="J72" s="14"/>
      <c r="K72" s="14"/>
      <c r="L72" s="14"/>
      <c r="M72" s="14"/>
      <c r="N72" s="14"/>
      <c r="O72" s="14"/>
    </row>
    <row r="73" spans="8:15" ht="19.5" customHeight="1">
      <c r="H73" s="14"/>
      <c r="I73" s="14"/>
      <c r="J73" s="14"/>
      <c r="K73" s="14"/>
      <c r="L73" s="14"/>
      <c r="M73" s="14"/>
      <c r="N73" s="14"/>
      <c r="O73" s="14"/>
    </row>
    <row r="74" spans="8:15" ht="19.5" customHeight="1">
      <c r="H74" s="14"/>
      <c r="I74" s="14"/>
      <c r="J74" s="14"/>
      <c r="K74" s="14"/>
      <c r="L74" s="14"/>
      <c r="M74" s="14"/>
      <c r="N74" s="14"/>
      <c r="O74" s="14"/>
    </row>
    <row r="75" spans="8:15" ht="19.5" customHeight="1">
      <c r="H75" s="14"/>
      <c r="I75" s="14"/>
      <c r="J75" s="14"/>
      <c r="K75" s="14"/>
      <c r="L75" s="14"/>
      <c r="M75" s="14"/>
      <c r="N75" s="14"/>
      <c r="O75" s="14"/>
    </row>
    <row r="76" spans="8:15" ht="19.5" customHeight="1">
      <c r="H76" s="14"/>
      <c r="I76" s="14"/>
      <c r="J76" s="14"/>
      <c r="K76" s="14"/>
      <c r="L76" s="14"/>
      <c r="M76" s="14"/>
      <c r="N76" s="14"/>
      <c r="O76" s="14"/>
    </row>
    <row r="77" spans="8:15" ht="19.5" customHeight="1">
      <c r="H77" s="14"/>
      <c r="I77" s="14"/>
      <c r="J77" s="14"/>
      <c r="K77" s="14"/>
      <c r="L77" s="14"/>
      <c r="M77" s="14"/>
      <c r="N77" s="14"/>
      <c r="O77" s="14"/>
    </row>
    <row r="78" spans="8:15" ht="19.5" customHeight="1">
      <c r="H78" s="14"/>
      <c r="I78" s="14"/>
      <c r="J78" s="14"/>
      <c r="K78" s="14"/>
      <c r="L78" s="14"/>
      <c r="M78" s="14"/>
      <c r="N78" s="14"/>
      <c r="O78" s="14"/>
    </row>
    <row r="79" spans="8:15" ht="19.5" customHeight="1">
      <c r="H79" s="14"/>
      <c r="I79" s="14"/>
      <c r="J79" s="14"/>
      <c r="K79" s="14"/>
      <c r="L79" s="14"/>
      <c r="M79" s="14"/>
      <c r="N79" s="14"/>
      <c r="O79" s="14"/>
    </row>
    <row r="80" spans="8:15" ht="19.5" customHeight="1">
      <c r="H80" s="14"/>
      <c r="I80" s="14"/>
      <c r="J80" s="14"/>
      <c r="K80" s="14"/>
      <c r="L80" s="14"/>
      <c r="M80" s="14"/>
      <c r="N80" s="14"/>
      <c r="O80" s="14"/>
    </row>
    <row r="81" spans="8:15" ht="19.5" customHeight="1">
      <c r="H81" s="14"/>
      <c r="I81" s="14"/>
      <c r="J81" s="14"/>
      <c r="K81" s="14"/>
      <c r="L81" s="14"/>
      <c r="M81" s="14"/>
      <c r="N81" s="14"/>
      <c r="O81" s="14"/>
    </row>
    <row r="82" spans="8:15" ht="19.5" customHeight="1">
      <c r="H82" s="14"/>
      <c r="I82" s="14"/>
      <c r="J82" s="14"/>
      <c r="K82" s="14"/>
      <c r="L82" s="14"/>
      <c r="M82" s="14"/>
      <c r="N82" s="14"/>
      <c r="O82" s="14"/>
    </row>
    <row r="83" spans="8:15" ht="19.5" customHeight="1">
      <c r="H83" s="14"/>
      <c r="I83" s="14"/>
      <c r="J83" s="14"/>
      <c r="K83" s="14"/>
      <c r="L83" s="14"/>
      <c r="M83" s="14"/>
      <c r="N83" s="14"/>
      <c r="O83" s="14"/>
    </row>
    <row r="84" spans="8:15" ht="19.5" customHeight="1">
      <c r="H84" s="14"/>
      <c r="I84" s="14"/>
      <c r="J84" s="14"/>
      <c r="K84" s="14"/>
      <c r="L84" s="14"/>
      <c r="M84" s="14"/>
      <c r="N84" s="14"/>
      <c r="O84" s="14"/>
    </row>
    <row r="85" spans="8:15" ht="19.5" customHeight="1">
      <c r="H85" s="14"/>
      <c r="I85" s="14"/>
      <c r="J85" s="14"/>
      <c r="K85" s="14"/>
      <c r="L85" s="14"/>
      <c r="M85" s="14"/>
      <c r="N85" s="14"/>
      <c r="O85" s="14"/>
    </row>
    <row r="86" spans="8:15" ht="19.5" customHeight="1">
      <c r="H86" s="14"/>
      <c r="I86" s="14"/>
      <c r="J86" s="14"/>
      <c r="K86" s="14"/>
      <c r="L86" s="14"/>
      <c r="M86" s="14"/>
      <c r="N86" s="14"/>
      <c r="O86" s="14"/>
    </row>
    <row r="87" spans="8:15" ht="19.5" customHeight="1">
      <c r="H87" s="14"/>
      <c r="I87" s="14"/>
      <c r="J87" s="14"/>
      <c r="K87" s="14"/>
      <c r="L87" s="14"/>
      <c r="M87" s="14"/>
      <c r="N87" s="14"/>
      <c r="O87" s="14"/>
    </row>
    <row r="88" spans="8:15" ht="19.5" customHeight="1">
      <c r="H88" s="14"/>
      <c r="I88" s="14"/>
      <c r="J88" s="14"/>
      <c r="K88" s="14"/>
      <c r="L88" s="14"/>
      <c r="M88" s="14"/>
      <c r="N88" s="14"/>
      <c r="O88" s="14"/>
    </row>
    <row r="89" spans="8:15" ht="19.5" customHeight="1">
      <c r="H89" s="14"/>
      <c r="I89" s="14"/>
      <c r="J89" s="14"/>
      <c r="K89" s="14"/>
      <c r="L89" s="14"/>
      <c r="M89" s="14"/>
      <c r="N89" s="14"/>
      <c r="O89" s="14"/>
    </row>
    <row r="90" spans="8:15" ht="19.5" customHeight="1">
      <c r="H90" s="14"/>
      <c r="I90" s="14"/>
      <c r="J90" s="14"/>
      <c r="K90" s="14"/>
      <c r="L90" s="14"/>
      <c r="M90" s="14"/>
      <c r="N90" s="14"/>
      <c r="O90" s="14"/>
    </row>
    <row r="91" spans="8:15" ht="19.5" customHeight="1">
      <c r="H91" s="14"/>
      <c r="I91" s="14"/>
      <c r="J91" s="14"/>
      <c r="K91" s="14"/>
      <c r="L91" s="14"/>
      <c r="M91" s="14"/>
      <c r="N91" s="14"/>
      <c r="O91" s="14"/>
    </row>
    <row r="92" spans="8:15" ht="19.5" customHeight="1">
      <c r="H92" s="14"/>
      <c r="I92" s="14"/>
      <c r="J92" s="14"/>
      <c r="K92" s="14"/>
      <c r="L92" s="14"/>
      <c r="M92" s="14"/>
      <c r="N92" s="14"/>
      <c r="O92" s="14"/>
    </row>
    <row r="93" spans="8:15" ht="19.5" customHeight="1">
      <c r="H93" s="14"/>
      <c r="I93" s="14"/>
      <c r="J93" s="14"/>
      <c r="K93" s="14"/>
      <c r="L93" s="14"/>
      <c r="M93" s="14"/>
      <c r="N93" s="14"/>
      <c r="O93" s="14"/>
    </row>
    <row r="94" spans="8:15" ht="19.5" customHeight="1">
      <c r="H94" s="14"/>
      <c r="I94" s="14"/>
      <c r="J94" s="14"/>
      <c r="K94" s="14"/>
      <c r="L94" s="14"/>
      <c r="M94" s="14"/>
      <c r="N94" s="14"/>
      <c r="O94" s="14"/>
    </row>
    <row r="95" spans="8:15" ht="19.5" customHeight="1">
      <c r="H95" s="14"/>
      <c r="I95" s="14"/>
      <c r="J95" s="14"/>
      <c r="K95" s="14"/>
      <c r="L95" s="14"/>
      <c r="M95" s="14"/>
      <c r="N95" s="14"/>
      <c r="O95" s="14"/>
    </row>
    <row r="96" spans="8:15" ht="19.5" customHeight="1">
      <c r="H96" s="14"/>
      <c r="I96" s="14"/>
      <c r="J96" s="14"/>
      <c r="K96" s="14"/>
      <c r="L96" s="14"/>
      <c r="M96" s="14"/>
      <c r="N96" s="14"/>
      <c r="O96" s="14"/>
    </row>
    <row r="97" spans="8:15" ht="19.5" customHeight="1">
      <c r="H97" s="14"/>
      <c r="I97" s="14"/>
      <c r="J97" s="14"/>
      <c r="K97" s="14"/>
      <c r="L97" s="14"/>
      <c r="M97" s="14"/>
      <c r="N97" s="14"/>
      <c r="O97" s="14"/>
    </row>
    <row r="98" spans="8:15" ht="19.5" customHeight="1">
      <c r="H98" s="14"/>
      <c r="I98" s="14"/>
      <c r="J98" s="14"/>
      <c r="K98" s="14"/>
      <c r="L98" s="14"/>
      <c r="M98" s="14"/>
      <c r="N98" s="14"/>
      <c r="O98" s="14"/>
    </row>
    <row r="99" spans="8:15" ht="19.5" customHeight="1">
      <c r="H99" s="14"/>
      <c r="I99" s="14"/>
      <c r="J99" s="14"/>
      <c r="K99" s="14"/>
      <c r="L99" s="14"/>
      <c r="M99" s="14"/>
      <c r="N99" s="14"/>
      <c r="O99" s="14"/>
    </row>
    <row r="100" spans="8:15" ht="19.5" customHeight="1">
      <c r="H100" s="14"/>
      <c r="I100" s="14"/>
      <c r="J100" s="14"/>
      <c r="K100" s="14"/>
      <c r="L100" s="14"/>
      <c r="M100" s="14"/>
      <c r="N100" s="14"/>
      <c r="O100" s="14"/>
    </row>
    <row r="101" spans="8:15" ht="19.5" customHeight="1">
      <c r="H101" s="14"/>
      <c r="I101" s="14"/>
      <c r="J101" s="14"/>
      <c r="K101" s="14"/>
      <c r="L101" s="14"/>
      <c r="M101" s="14"/>
      <c r="N101" s="14"/>
      <c r="O101" s="14"/>
    </row>
    <row r="102" spans="8:15" ht="19.5" customHeight="1">
      <c r="H102" s="14"/>
      <c r="I102" s="14"/>
      <c r="J102" s="14"/>
      <c r="K102" s="14"/>
      <c r="L102" s="14"/>
      <c r="M102" s="14"/>
      <c r="N102" s="14"/>
      <c r="O102" s="14"/>
    </row>
    <row r="103" spans="8:15" ht="19.5" customHeight="1">
      <c r="H103" s="14"/>
      <c r="I103" s="14"/>
      <c r="J103" s="14"/>
      <c r="K103" s="14"/>
      <c r="L103" s="14"/>
      <c r="M103" s="14"/>
      <c r="N103" s="14"/>
      <c r="O103" s="14"/>
    </row>
    <row r="104" spans="8:15" ht="19.5" customHeight="1">
      <c r="H104" s="14"/>
      <c r="I104" s="14"/>
      <c r="J104" s="14"/>
      <c r="K104" s="14"/>
      <c r="L104" s="14"/>
      <c r="M104" s="14"/>
      <c r="N104" s="14"/>
      <c r="O104" s="14"/>
    </row>
    <row r="105" spans="8:15" ht="19.5" customHeight="1">
      <c r="H105" s="14"/>
      <c r="I105" s="14"/>
      <c r="J105" s="14"/>
      <c r="K105" s="14"/>
      <c r="L105" s="14"/>
      <c r="M105" s="14"/>
      <c r="N105" s="14"/>
      <c r="O105" s="14"/>
    </row>
    <row r="106" spans="8:15" ht="19.5" customHeight="1">
      <c r="H106" s="14"/>
      <c r="I106" s="14"/>
      <c r="J106" s="14"/>
      <c r="K106" s="14"/>
      <c r="L106" s="14"/>
      <c r="M106" s="14"/>
      <c r="N106" s="14"/>
      <c r="O106" s="14"/>
    </row>
    <row r="107" spans="8:15" ht="19.5" customHeight="1">
      <c r="H107" s="14"/>
      <c r="I107" s="14"/>
      <c r="J107" s="14"/>
      <c r="K107" s="14"/>
      <c r="L107" s="14"/>
      <c r="M107" s="14"/>
      <c r="N107" s="14"/>
      <c r="O107" s="14"/>
    </row>
    <row r="108" spans="8:15" ht="19.5" customHeight="1">
      <c r="H108" s="14"/>
      <c r="I108" s="14"/>
      <c r="J108" s="14"/>
      <c r="K108" s="14"/>
      <c r="L108" s="14"/>
      <c r="M108" s="14"/>
      <c r="N108" s="14"/>
      <c r="O108" s="14"/>
    </row>
    <row r="109" spans="8:15" ht="19.5" customHeight="1">
      <c r="H109" s="14"/>
      <c r="I109" s="14"/>
      <c r="J109" s="14"/>
      <c r="K109" s="14"/>
      <c r="L109" s="14"/>
      <c r="M109" s="14"/>
      <c r="N109" s="14"/>
      <c r="O109" s="14"/>
    </row>
    <row r="110" spans="8:15" ht="12.75">
      <c r="H110" s="14"/>
      <c r="I110" s="14"/>
      <c r="J110" s="14"/>
      <c r="K110" s="14"/>
      <c r="L110" s="14"/>
      <c r="M110" s="14"/>
      <c r="N110" s="14"/>
      <c r="O110" s="14"/>
    </row>
    <row r="111" spans="8:15" ht="12.75">
      <c r="H111" s="14"/>
      <c r="I111" s="14"/>
      <c r="J111" s="14"/>
      <c r="K111" s="14"/>
      <c r="L111" s="14"/>
      <c r="M111" s="14"/>
      <c r="N111" s="14"/>
      <c r="O111" s="14"/>
    </row>
    <row r="112" spans="8:15" ht="12.75">
      <c r="H112" s="14"/>
      <c r="I112" s="14"/>
      <c r="J112" s="14"/>
      <c r="K112" s="14"/>
      <c r="L112" s="14"/>
      <c r="M112" s="14"/>
      <c r="N112" s="14"/>
      <c r="O112" s="14"/>
    </row>
    <row r="113" spans="8:15" ht="12.75">
      <c r="H113" s="14"/>
      <c r="I113" s="14"/>
      <c r="J113" s="14"/>
      <c r="K113" s="14"/>
      <c r="L113" s="14"/>
      <c r="M113" s="14"/>
      <c r="N113" s="14"/>
      <c r="O113" s="14"/>
    </row>
    <row r="114" spans="8:15" ht="12.75">
      <c r="H114" s="14"/>
      <c r="I114" s="14"/>
      <c r="J114" s="14"/>
      <c r="K114" s="14"/>
      <c r="L114" s="14"/>
      <c r="M114" s="14"/>
      <c r="N114" s="14"/>
      <c r="O114" s="14"/>
    </row>
    <row r="115" spans="8:15" ht="12.75">
      <c r="H115" s="14"/>
      <c r="I115" s="14"/>
      <c r="J115" s="14"/>
      <c r="K115" s="14"/>
      <c r="L115" s="14"/>
      <c r="M115" s="14"/>
      <c r="N115" s="14"/>
      <c r="O115" s="14"/>
    </row>
    <row r="116" spans="8:15" ht="12.75">
      <c r="H116" s="14"/>
      <c r="I116" s="14"/>
      <c r="J116" s="14"/>
      <c r="K116" s="14"/>
      <c r="L116" s="14"/>
      <c r="M116" s="14"/>
      <c r="N116" s="14"/>
      <c r="O116" s="14"/>
    </row>
    <row r="117" spans="8:15" ht="12.75">
      <c r="H117" s="14"/>
      <c r="I117" s="14"/>
      <c r="J117" s="14"/>
      <c r="K117" s="14"/>
      <c r="L117" s="14"/>
      <c r="M117" s="14"/>
      <c r="N117" s="14"/>
      <c r="O117" s="14"/>
    </row>
    <row r="118" spans="8:15" ht="12.75">
      <c r="H118" s="14"/>
      <c r="I118" s="14"/>
      <c r="J118" s="14"/>
      <c r="K118" s="14"/>
      <c r="L118" s="14"/>
      <c r="M118" s="14"/>
      <c r="N118" s="14"/>
      <c r="O118" s="14"/>
    </row>
    <row r="119" spans="8:15" ht="12.75">
      <c r="H119" s="14"/>
      <c r="I119" s="14"/>
      <c r="J119" s="14"/>
      <c r="K119" s="14"/>
      <c r="L119" s="14"/>
      <c r="M119" s="14"/>
      <c r="N119" s="14"/>
      <c r="O119" s="14"/>
    </row>
    <row r="120" spans="8:15" ht="12.75">
      <c r="H120" s="14"/>
      <c r="I120" s="14"/>
      <c r="J120" s="14"/>
      <c r="K120" s="14"/>
      <c r="L120" s="14"/>
      <c r="M120" s="14"/>
      <c r="N120" s="14"/>
      <c r="O120" s="14"/>
    </row>
    <row r="121" spans="8:15" ht="12.75">
      <c r="H121" s="14"/>
      <c r="I121" s="14"/>
      <c r="J121" s="14"/>
      <c r="K121" s="14"/>
      <c r="L121" s="14"/>
      <c r="M121" s="14"/>
      <c r="N121" s="14"/>
      <c r="O121" s="14"/>
    </row>
    <row r="122" spans="8:15" ht="12.75">
      <c r="H122" s="14"/>
      <c r="I122" s="14"/>
      <c r="J122" s="14"/>
      <c r="K122" s="14"/>
      <c r="L122" s="14"/>
      <c r="M122" s="14"/>
      <c r="N122" s="14"/>
      <c r="O122" s="14"/>
    </row>
    <row r="123" spans="8:15" ht="12.75">
      <c r="H123" s="14"/>
      <c r="I123" s="14"/>
      <c r="J123" s="14"/>
      <c r="K123" s="14"/>
      <c r="L123" s="14"/>
      <c r="M123" s="14"/>
      <c r="N123" s="14"/>
      <c r="O123" s="14"/>
    </row>
    <row r="124" spans="8:15" ht="12.75">
      <c r="H124" s="14"/>
      <c r="I124" s="14"/>
      <c r="J124" s="14"/>
      <c r="K124" s="14"/>
      <c r="L124" s="14"/>
      <c r="M124" s="14"/>
      <c r="N124" s="14"/>
      <c r="O124" s="14"/>
    </row>
    <row r="125" spans="8:15" ht="12.75">
      <c r="H125" s="14"/>
      <c r="I125" s="14"/>
      <c r="J125" s="14"/>
      <c r="K125" s="14"/>
      <c r="L125" s="14"/>
      <c r="M125" s="14"/>
      <c r="N125" s="14"/>
      <c r="O125" s="14"/>
    </row>
    <row r="126" spans="8:15" ht="12.75">
      <c r="H126" s="14"/>
      <c r="I126" s="14"/>
      <c r="J126" s="14"/>
      <c r="K126" s="14"/>
      <c r="L126" s="14"/>
      <c r="M126" s="14"/>
      <c r="N126" s="14"/>
      <c r="O126" s="14"/>
    </row>
    <row r="127" spans="8:15" ht="12.75">
      <c r="H127" s="14"/>
      <c r="I127" s="14"/>
      <c r="J127" s="14"/>
      <c r="K127" s="14"/>
      <c r="L127" s="14"/>
      <c r="M127" s="14"/>
      <c r="N127" s="14"/>
      <c r="O127" s="14"/>
    </row>
    <row r="128" spans="8:15" ht="12.75">
      <c r="H128" s="14"/>
      <c r="I128" s="14"/>
      <c r="J128" s="14"/>
      <c r="K128" s="14"/>
      <c r="L128" s="14"/>
      <c r="M128" s="14"/>
      <c r="N128" s="14"/>
      <c r="O128" s="14"/>
    </row>
    <row r="129" spans="8:15" ht="12.75">
      <c r="H129" s="14"/>
      <c r="I129" s="14"/>
      <c r="J129" s="14"/>
      <c r="K129" s="14"/>
      <c r="L129" s="14"/>
      <c r="M129" s="14"/>
      <c r="N129" s="14"/>
      <c r="O129" s="14"/>
    </row>
    <row r="130" spans="8:15" ht="12.75">
      <c r="H130" s="14"/>
      <c r="I130" s="14"/>
      <c r="J130" s="14"/>
      <c r="K130" s="14"/>
      <c r="L130" s="14"/>
      <c r="M130" s="14"/>
      <c r="N130" s="14"/>
      <c r="O130" s="14"/>
    </row>
    <row r="131" spans="8:15" ht="12.75">
      <c r="H131" s="14"/>
      <c r="I131" s="14"/>
      <c r="J131" s="14"/>
      <c r="K131" s="14"/>
      <c r="L131" s="14"/>
      <c r="M131" s="14"/>
      <c r="N131" s="14"/>
      <c r="O131" s="14"/>
    </row>
    <row r="132" spans="8:15" ht="12.75">
      <c r="H132" s="14"/>
      <c r="I132" s="14"/>
      <c r="J132" s="14"/>
      <c r="K132" s="14"/>
      <c r="L132" s="14"/>
      <c r="M132" s="14"/>
      <c r="N132" s="14"/>
      <c r="O132" s="14"/>
    </row>
    <row r="133" spans="8:15" ht="12.75">
      <c r="H133" s="14"/>
      <c r="I133" s="14"/>
      <c r="J133" s="14"/>
      <c r="K133" s="14"/>
      <c r="L133" s="14"/>
      <c r="M133" s="14"/>
      <c r="N133" s="14"/>
      <c r="O133" s="14"/>
    </row>
    <row r="134" spans="8:15" ht="12.75">
      <c r="H134" s="14"/>
      <c r="I134" s="14"/>
      <c r="J134" s="14"/>
      <c r="K134" s="14"/>
      <c r="L134" s="14"/>
      <c r="M134" s="14"/>
      <c r="N134" s="14"/>
      <c r="O134" s="14"/>
    </row>
    <row r="135" spans="8:15" ht="12.75">
      <c r="H135" s="14"/>
      <c r="I135" s="14"/>
      <c r="J135" s="14"/>
      <c r="K135" s="14"/>
      <c r="L135" s="14"/>
      <c r="M135" s="14"/>
      <c r="N135" s="14"/>
      <c r="O135" s="14"/>
    </row>
    <row r="136" spans="8:15" ht="12.75">
      <c r="H136" s="14"/>
      <c r="I136" s="14"/>
      <c r="J136" s="14"/>
      <c r="K136" s="14"/>
      <c r="L136" s="14"/>
      <c r="M136" s="14"/>
      <c r="N136" s="14"/>
      <c r="O136" s="14"/>
    </row>
    <row r="137" spans="8:15" ht="12.75">
      <c r="H137" s="14"/>
      <c r="I137" s="14"/>
      <c r="J137" s="14"/>
      <c r="K137" s="14"/>
      <c r="L137" s="14"/>
      <c r="M137" s="14"/>
      <c r="N137" s="14"/>
      <c r="O137" s="14"/>
    </row>
    <row r="138" spans="8:15" ht="12.75">
      <c r="H138" s="14"/>
      <c r="I138" s="14"/>
      <c r="J138" s="14"/>
      <c r="K138" s="14"/>
      <c r="L138" s="14"/>
      <c r="M138" s="14"/>
      <c r="N138" s="14"/>
      <c r="O138" s="14"/>
    </row>
    <row r="139" spans="8:15" ht="12.75">
      <c r="H139" s="14"/>
      <c r="I139" s="14"/>
      <c r="J139" s="14"/>
      <c r="K139" s="14"/>
      <c r="L139" s="14"/>
      <c r="M139" s="14"/>
      <c r="N139" s="14"/>
      <c r="O139" s="14"/>
    </row>
    <row r="140" spans="8:15" ht="12.75">
      <c r="H140" s="14"/>
      <c r="I140" s="14"/>
      <c r="J140" s="14"/>
      <c r="K140" s="14"/>
      <c r="L140" s="14"/>
      <c r="M140" s="14"/>
      <c r="N140" s="14"/>
      <c r="O140" s="14"/>
    </row>
    <row r="141" spans="8:15" ht="12.75">
      <c r="H141" s="14"/>
      <c r="I141" s="14"/>
      <c r="J141" s="14"/>
      <c r="K141" s="14"/>
      <c r="L141" s="14"/>
      <c r="M141" s="14"/>
      <c r="N141" s="14"/>
      <c r="O141" s="14"/>
    </row>
    <row r="142" spans="8:15" ht="12.75">
      <c r="H142" s="14"/>
      <c r="I142" s="14"/>
      <c r="J142" s="14"/>
      <c r="K142" s="14"/>
      <c r="L142" s="14"/>
      <c r="M142" s="14"/>
      <c r="N142" s="14"/>
      <c r="O142" s="14"/>
    </row>
    <row r="143" spans="8:15" ht="12.75">
      <c r="H143" s="14"/>
      <c r="I143" s="14"/>
      <c r="J143" s="14"/>
      <c r="K143" s="14"/>
      <c r="L143" s="14"/>
      <c r="M143" s="14"/>
      <c r="N143" s="14"/>
      <c r="O143" s="14"/>
    </row>
    <row r="144" spans="8:15" ht="12.75">
      <c r="H144" s="14"/>
      <c r="I144" s="14"/>
      <c r="J144" s="14"/>
      <c r="K144" s="14"/>
      <c r="L144" s="14"/>
      <c r="M144" s="14"/>
      <c r="N144" s="14"/>
      <c r="O144" s="14"/>
    </row>
    <row r="145" spans="8:15" ht="12.75">
      <c r="H145" s="14"/>
      <c r="I145" s="14"/>
      <c r="J145" s="14"/>
      <c r="K145" s="14"/>
      <c r="L145" s="14"/>
      <c r="M145" s="14"/>
      <c r="N145" s="14"/>
      <c r="O145" s="14"/>
    </row>
    <row r="146" spans="8:15" ht="12.75">
      <c r="H146" s="14"/>
      <c r="I146" s="14"/>
      <c r="J146" s="14"/>
      <c r="K146" s="14"/>
      <c r="L146" s="14"/>
      <c r="M146" s="14"/>
      <c r="N146" s="14"/>
      <c r="O146" s="14"/>
    </row>
    <row r="147" spans="8:15" ht="12.75">
      <c r="H147" s="14"/>
      <c r="I147" s="14"/>
      <c r="J147" s="14"/>
      <c r="K147" s="14"/>
      <c r="L147" s="14"/>
      <c r="M147" s="14"/>
      <c r="N147" s="14"/>
      <c r="O147" s="14"/>
    </row>
    <row r="148" spans="8:15" ht="12.75">
      <c r="H148" s="14"/>
      <c r="I148" s="14"/>
      <c r="J148" s="14"/>
      <c r="K148" s="14"/>
      <c r="L148" s="14"/>
      <c r="M148" s="14"/>
      <c r="N148" s="14"/>
      <c r="O148" s="14"/>
    </row>
    <row r="149" spans="8:15" ht="12.75">
      <c r="H149" s="14"/>
      <c r="I149" s="14"/>
      <c r="J149" s="14"/>
      <c r="K149" s="14"/>
      <c r="L149" s="14"/>
      <c r="M149" s="14"/>
      <c r="N149" s="14"/>
      <c r="O149" s="14"/>
    </row>
    <row r="150" spans="8:15" ht="12.75">
      <c r="H150" s="14"/>
      <c r="I150" s="14"/>
      <c r="J150" s="14"/>
      <c r="K150" s="14"/>
      <c r="L150" s="14"/>
      <c r="M150" s="14"/>
      <c r="N150" s="14"/>
      <c r="O150" s="14"/>
    </row>
    <row r="151" spans="8:15" ht="12.75">
      <c r="H151" s="14"/>
      <c r="I151" s="14"/>
      <c r="J151" s="14"/>
      <c r="K151" s="14"/>
      <c r="L151" s="14"/>
      <c r="M151" s="14"/>
      <c r="N151" s="14"/>
      <c r="O151" s="14"/>
    </row>
    <row r="152" spans="8:15" ht="12.75">
      <c r="H152" s="14"/>
      <c r="I152" s="14"/>
      <c r="J152" s="14"/>
      <c r="K152" s="14"/>
      <c r="L152" s="14"/>
      <c r="M152" s="14"/>
      <c r="N152" s="14"/>
      <c r="O152" s="14"/>
    </row>
    <row r="153" spans="8:15" ht="12.75">
      <c r="H153" s="14"/>
      <c r="I153" s="14"/>
      <c r="J153" s="14"/>
      <c r="K153" s="14"/>
      <c r="L153" s="14"/>
      <c r="M153" s="14"/>
      <c r="N153" s="14"/>
      <c r="O153" s="14"/>
    </row>
    <row r="154" spans="8:15" ht="12.75">
      <c r="H154" s="14"/>
      <c r="I154" s="14"/>
      <c r="J154" s="14"/>
      <c r="K154" s="14"/>
      <c r="L154" s="14"/>
      <c r="M154" s="14"/>
      <c r="N154" s="14"/>
      <c r="O154" s="14"/>
    </row>
    <row r="155" spans="8:15" ht="12.75">
      <c r="H155" s="14"/>
      <c r="I155" s="14"/>
      <c r="J155" s="14"/>
      <c r="K155" s="14"/>
      <c r="L155" s="14"/>
      <c r="M155" s="14"/>
      <c r="N155" s="14"/>
      <c r="O155" s="14"/>
    </row>
    <row r="156" spans="8:15" ht="12.75">
      <c r="H156" s="14"/>
      <c r="I156" s="14"/>
      <c r="J156" s="14"/>
      <c r="K156" s="14"/>
      <c r="L156" s="14"/>
      <c r="M156" s="14"/>
      <c r="N156" s="14"/>
      <c r="O156" s="14"/>
    </row>
    <row r="157" spans="8:15" ht="12.75">
      <c r="H157" s="14"/>
      <c r="I157" s="14"/>
      <c r="J157" s="14"/>
      <c r="K157" s="14"/>
      <c r="L157" s="14"/>
      <c r="M157" s="14"/>
      <c r="N157" s="14"/>
      <c r="O157" s="14"/>
    </row>
    <row r="158" spans="8:15" ht="12.75">
      <c r="H158" s="14"/>
      <c r="I158" s="14"/>
      <c r="J158" s="14"/>
      <c r="K158" s="14"/>
      <c r="L158" s="14"/>
      <c r="M158" s="14"/>
      <c r="N158" s="14"/>
      <c r="O158" s="14"/>
    </row>
    <row r="159" spans="8:15" ht="12.75">
      <c r="H159" s="14"/>
      <c r="I159" s="14"/>
      <c r="J159" s="14"/>
      <c r="K159" s="14"/>
      <c r="L159" s="14"/>
      <c r="M159" s="14"/>
      <c r="N159" s="14"/>
      <c r="O159" s="14"/>
    </row>
    <row r="160" spans="8:15" ht="12.75">
      <c r="H160" s="14"/>
      <c r="I160" s="14"/>
      <c r="J160" s="14"/>
      <c r="K160" s="14"/>
      <c r="L160" s="14"/>
      <c r="M160" s="14"/>
      <c r="N160" s="14"/>
      <c r="O160" s="14"/>
    </row>
    <row r="161" spans="8:15" ht="12.75">
      <c r="H161" s="14"/>
      <c r="I161" s="14"/>
      <c r="J161" s="14"/>
      <c r="K161" s="14"/>
      <c r="L161" s="14"/>
      <c r="M161" s="14"/>
      <c r="N161" s="14"/>
      <c r="O161" s="14"/>
    </row>
    <row r="162" spans="8:15" ht="12.75">
      <c r="H162" s="14"/>
      <c r="I162" s="14"/>
      <c r="J162" s="14"/>
      <c r="K162" s="14"/>
      <c r="L162" s="14"/>
      <c r="M162" s="14"/>
      <c r="N162" s="14"/>
      <c r="O162" s="14"/>
    </row>
    <row r="163" spans="8:15" ht="12.75">
      <c r="H163" s="14"/>
      <c r="I163" s="14"/>
      <c r="J163" s="14"/>
      <c r="K163" s="14"/>
      <c r="L163" s="14"/>
      <c r="M163" s="14"/>
      <c r="N163" s="14"/>
      <c r="O163" s="14"/>
    </row>
    <row r="164" spans="8:15" ht="12.75">
      <c r="H164" s="14"/>
      <c r="I164" s="14"/>
      <c r="J164" s="14"/>
      <c r="K164" s="14"/>
      <c r="L164" s="14"/>
      <c r="M164" s="14"/>
      <c r="N164" s="14"/>
      <c r="O164" s="14"/>
    </row>
    <row r="165" spans="8:15" ht="12.75">
      <c r="H165" s="14"/>
      <c r="I165" s="14"/>
      <c r="J165" s="14"/>
      <c r="K165" s="14"/>
      <c r="L165" s="14"/>
      <c r="M165" s="14"/>
      <c r="N165" s="14"/>
      <c r="O165" s="14"/>
    </row>
    <row r="166" spans="8:15" ht="12.75">
      <c r="H166" s="14"/>
      <c r="I166" s="14"/>
      <c r="J166" s="14"/>
      <c r="K166" s="14"/>
      <c r="L166" s="14"/>
      <c r="M166" s="14"/>
      <c r="N166" s="14"/>
      <c r="O166" s="14"/>
    </row>
    <row r="167" spans="8:15" ht="12.75">
      <c r="H167" s="14"/>
      <c r="I167" s="14"/>
      <c r="J167" s="14"/>
      <c r="K167" s="14"/>
      <c r="L167" s="14"/>
      <c r="M167" s="14"/>
      <c r="N167" s="14"/>
      <c r="O167" s="14"/>
    </row>
    <row r="168" spans="8:15" ht="12.75">
      <c r="H168" s="14"/>
      <c r="I168" s="14"/>
      <c r="J168" s="14"/>
      <c r="K168" s="14"/>
      <c r="L168" s="14"/>
      <c r="M168" s="14"/>
      <c r="N168" s="14"/>
      <c r="O168" s="14"/>
    </row>
    <row r="169" spans="8:15" ht="12.75">
      <c r="H169" s="14"/>
      <c r="I169" s="14"/>
      <c r="J169" s="14"/>
      <c r="K169" s="14"/>
      <c r="L169" s="14"/>
      <c r="M169" s="14"/>
      <c r="N169" s="14"/>
      <c r="O169" s="14"/>
    </row>
    <row r="170" spans="8:15" ht="12.75">
      <c r="H170" s="14"/>
      <c r="I170" s="14"/>
      <c r="J170" s="14"/>
      <c r="K170" s="14"/>
      <c r="L170" s="14"/>
      <c r="M170" s="14"/>
      <c r="N170" s="14"/>
      <c r="O170" s="14"/>
    </row>
    <row r="171" spans="8:15" ht="12.75">
      <c r="H171" s="14"/>
      <c r="I171" s="14"/>
      <c r="J171" s="14"/>
      <c r="K171" s="14"/>
      <c r="L171" s="14"/>
      <c r="M171" s="14"/>
      <c r="N171" s="14"/>
      <c r="O171" s="14"/>
    </row>
    <row r="172" spans="8:15" ht="12.75">
      <c r="H172" s="14"/>
      <c r="I172" s="14"/>
      <c r="J172" s="14"/>
      <c r="K172" s="14"/>
      <c r="L172" s="14"/>
      <c r="M172" s="14"/>
      <c r="N172" s="14"/>
      <c r="O172" s="14"/>
    </row>
    <row r="173" spans="8:15" ht="12.75">
      <c r="H173" s="14"/>
      <c r="I173" s="14"/>
      <c r="J173" s="14"/>
      <c r="K173" s="14"/>
      <c r="L173" s="14"/>
      <c r="M173" s="14"/>
      <c r="N173" s="14"/>
      <c r="O173" s="14"/>
    </row>
    <row r="174" spans="8:15" ht="12.75">
      <c r="H174" s="14"/>
      <c r="I174" s="14"/>
      <c r="J174" s="14"/>
      <c r="K174" s="14"/>
      <c r="L174" s="14"/>
      <c r="M174" s="14"/>
      <c r="N174" s="14"/>
      <c r="O174" s="14"/>
    </row>
  </sheetData>
  <mergeCells count="52">
    <mergeCell ref="A2:P3"/>
    <mergeCell ref="F23:H24"/>
    <mergeCell ref="N23:P24"/>
    <mergeCell ref="A13:D14"/>
    <mergeCell ref="F13:H14"/>
    <mergeCell ref="N13:P14"/>
    <mergeCell ref="A15:D16"/>
    <mergeCell ref="F15:H16"/>
    <mergeCell ref="N15:P16"/>
    <mergeCell ref="N8:P9"/>
    <mergeCell ref="N10:P11"/>
    <mergeCell ref="F5:H6"/>
    <mergeCell ref="N5:P6"/>
    <mergeCell ref="A8:D9"/>
    <mergeCell ref="A10:D11"/>
    <mergeCell ref="F8:H9"/>
    <mergeCell ref="F10:H11"/>
    <mergeCell ref="J5:L6"/>
    <mergeCell ref="J8:L9"/>
    <mergeCell ref="J10:L11"/>
    <mergeCell ref="N30:P31"/>
    <mergeCell ref="A23:D24"/>
    <mergeCell ref="A25:D26"/>
    <mergeCell ref="F25:H26"/>
    <mergeCell ref="N25:P26"/>
    <mergeCell ref="A28:D29"/>
    <mergeCell ref="F28:H29"/>
    <mergeCell ref="N28:P29"/>
    <mergeCell ref="J23:L24"/>
    <mergeCell ref="J25:L26"/>
    <mergeCell ref="A35:D36"/>
    <mergeCell ref="A30:D31"/>
    <mergeCell ref="F30:H31"/>
    <mergeCell ref="F33:H34"/>
    <mergeCell ref="N33:P34"/>
    <mergeCell ref="F35:H36"/>
    <mergeCell ref="N35:P36"/>
    <mergeCell ref="A18:D19"/>
    <mergeCell ref="F18:H19"/>
    <mergeCell ref="N18:P19"/>
    <mergeCell ref="A20:D21"/>
    <mergeCell ref="F20:H21"/>
    <mergeCell ref="N20:P21"/>
    <mergeCell ref="A33:D34"/>
    <mergeCell ref="J13:L14"/>
    <mergeCell ref="J15:L16"/>
    <mergeCell ref="J18:L19"/>
    <mergeCell ref="J20:L21"/>
    <mergeCell ref="J28:L29"/>
    <mergeCell ref="J30:L31"/>
    <mergeCell ref="J33:L34"/>
    <mergeCell ref="J35:L3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3" sqref="A3:I14"/>
    </sheetView>
  </sheetViews>
  <sheetFormatPr defaultColWidth="11.421875" defaultRowHeight="12.75"/>
  <cols>
    <col min="1" max="9" width="18.7109375" style="18" customWidth="1"/>
    <col min="10" max="25" width="13.8515625" style="18" customWidth="1"/>
    <col min="26" max="16384" width="11.421875" style="18" customWidth="1"/>
  </cols>
  <sheetData>
    <row r="1" spans="1:7" ht="15">
      <c r="A1" s="16"/>
      <c r="B1" s="17"/>
      <c r="C1" s="17"/>
      <c r="D1" s="17"/>
      <c r="E1" s="17"/>
      <c r="F1" s="17"/>
      <c r="G1" s="17"/>
    </row>
    <row r="2" spans="1:7" ht="15" thickBot="1">
      <c r="A2" s="17"/>
      <c r="B2" s="17"/>
      <c r="C2" s="17"/>
      <c r="D2" s="17"/>
      <c r="E2" s="17"/>
      <c r="F2" s="17"/>
      <c r="G2" s="17"/>
    </row>
    <row r="3" spans="1:9" ht="30" customHeight="1" thickTop="1">
      <c r="A3" s="156" t="s">
        <v>12</v>
      </c>
      <c r="B3" s="157"/>
      <c r="C3" s="157"/>
      <c r="D3" s="157"/>
      <c r="E3" s="157"/>
      <c r="F3" s="157"/>
      <c r="G3" s="157"/>
      <c r="H3" s="158"/>
      <c r="I3" s="159"/>
    </row>
    <row r="4" spans="1:9" ht="30" customHeight="1" thickBot="1">
      <c r="A4" s="51"/>
      <c r="B4" s="169"/>
      <c r="C4" s="169"/>
      <c r="D4" s="169"/>
      <c r="E4" s="169"/>
      <c r="F4" s="169"/>
      <c r="G4" s="169"/>
      <c r="H4" s="52"/>
      <c r="I4" s="53"/>
    </row>
    <row r="5" spans="1:9" ht="39.75" customHeight="1">
      <c r="A5" s="54"/>
      <c r="B5" s="160" t="s">
        <v>13</v>
      </c>
      <c r="C5" s="163" t="s">
        <v>14</v>
      </c>
      <c r="D5" s="166" t="s">
        <v>15</v>
      </c>
      <c r="E5" s="160" t="s">
        <v>16</v>
      </c>
      <c r="F5" s="163" t="s">
        <v>17</v>
      </c>
      <c r="G5" s="166" t="s">
        <v>54</v>
      </c>
      <c r="H5" s="160" t="s">
        <v>16</v>
      </c>
      <c r="I5" s="171" t="s">
        <v>17</v>
      </c>
    </row>
    <row r="6" spans="1:9" ht="39.75" customHeight="1" thickBot="1">
      <c r="A6" s="54"/>
      <c r="B6" s="161"/>
      <c r="C6" s="164"/>
      <c r="D6" s="167"/>
      <c r="E6" s="161"/>
      <c r="F6" s="164"/>
      <c r="G6" s="167"/>
      <c r="H6" s="170"/>
      <c r="I6" s="172"/>
    </row>
    <row r="7" spans="1:9" ht="30" customHeight="1">
      <c r="A7" s="55"/>
      <c r="B7" s="162"/>
      <c r="C7" s="165"/>
      <c r="D7" s="168"/>
      <c r="E7" s="153" t="s">
        <v>11</v>
      </c>
      <c r="F7" s="154"/>
      <c r="G7" s="155"/>
      <c r="H7" s="151" t="s">
        <v>53</v>
      </c>
      <c r="I7" s="152"/>
    </row>
    <row r="8" spans="1:9" ht="30" customHeight="1">
      <c r="A8" s="56">
        <v>1872</v>
      </c>
      <c r="B8" s="64">
        <f>'[3]TableB1'!C9/'[3]TableB1'!$B9</f>
        <v>24348</v>
      </c>
      <c r="C8" s="57">
        <f>'[3]TableB1'!D9/'[3]TableB1'!$B9</f>
        <v>6935.983088269836</v>
      </c>
      <c r="D8" s="68">
        <f aca="true" t="shared" si="0" ref="D8:D14">C8/B8</f>
        <v>0.2848686992060882</v>
      </c>
      <c r="E8" s="64">
        <f>'[3]TableB1'!F9</f>
        <v>88070.14</v>
      </c>
      <c r="F8" s="57">
        <f>'[3]TableB1'!G9</f>
        <v>25088.42622069808</v>
      </c>
      <c r="G8" s="65">
        <f>'[4]TableA1'!$J8</f>
        <v>725.1755541994006</v>
      </c>
      <c r="H8" s="58">
        <f>E8/$G8</f>
        <v>121.44664762897325</v>
      </c>
      <c r="I8" s="59">
        <f aca="true" t="shared" si="1" ref="I8:I14">F8/$G8</f>
        <v>34.59634853300577</v>
      </c>
    </row>
    <row r="9" spans="1:9" ht="30" customHeight="1">
      <c r="A9" s="56">
        <v>1882</v>
      </c>
      <c r="B9" s="64">
        <f>'[3]TableB1'!C10/'[3]TableB1'!$B10</f>
        <v>34932</v>
      </c>
      <c r="C9" s="57">
        <f>'[3]TableB1'!D10/'[3]TableB1'!$B10</f>
        <v>8942.239596469104</v>
      </c>
      <c r="D9" s="68">
        <f>C9/B9</f>
        <v>0.25598991172761665</v>
      </c>
      <c r="E9" s="64">
        <f>'[3]TableB1'!F10</f>
        <v>98563.86</v>
      </c>
      <c r="F9" s="57">
        <f>'[3]TableB1'!G10</f>
        <v>25231.353820933167</v>
      </c>
      <c r="G9" s="65">
        <f>'[4]TableA1'!$J9</f>
        <v>812.2996730139569</v>
      </c>
      <c r="H9" s="58">
        <f aca="true" t="shared" si="2" ref="H9:H14">E9/$G9</f>
        <v>121.33928311738528</v>
      </c>
      <c r="I9" s="59">
        <f t="shared" si="1"/>
        <v>31.061632374311746</v>
      </c>
    </row>
    <row r="10" spans="1:9" ht="30" customHeight="1">
      <c r="A10" s="56">
        <v>1912</v>
      </c>
      <c r="B10" s="64">
        <f>'[3]TableB1'!C11/'[3]TableB1'!$B11</f>
        <v>36681</v>
      </c>
      <c r="C10" s="57">
        <f>'[3]TableB1'!D11/'[3]TableB1'!$B11</f>
        <v>10262.046699196326</v>
      </c>
      <c r="D10" s="68">
        <f t="shared" si="0"/>
        <v>0.2797646383467279</v>
      </c>
      <c r="E10" s="64">
        <f>'[3]TableB1'!F11</f>
        <v>133547.2</v>
      </c>
      <c r="F10" s="57">
        <f>'[3]TableB1'!G11</f>
        <v>37361.78411021814</v>
      </c>
      <c r="G10" s="65">
        <f>'[4]TableA1'!$J10</f>
        <v>1073.358405152196</v>
      </c>
      <c r="H10" s="58">
        <f t="shared" si="2"/>
        <v>124.41995083745005</v>
      </c>
      <c r="I10" s="59">
        <f t="shared" si="1"/>
        <v>34.80830254915688</v>
      </c>
    </row>
    <row r="11" spans="1:9" ht="30" customHeight="1">
      <c r="A11" s="56">
        <v>1922</v>
      </c>
      <c r="B11" s="64">
        <f>'[3]TableB1'!C12/'[3]TableB1'!$B12</f>
        <v>33300</v>
      </c>
      <c r="C11" s="57">
        <f>'[3]TableB1'!D12/'[3]TableB1'!$B12</f>
        <v>10791.47040101846</v>
      </c>
      <c r="D11" s="68">
        <f t="shared" si="0"/>
        <v>0.32406818021076456</v>
      </c>
      <c r="E11" s="64">
        <f>'[3]TableB1'!F12</f>
        <v>166270.2</v>
      </c>
      <c r="F11" s="57">
        <f>'[3]TableB1'!G12</f>
        <v>53882.88113727987</v>
      </c>
      <c r="G11" s="65">
        <f>'[4]TableA1'!$J11</f>
        <v>4259.080706397748</v>
      </c>
      <c r="H11" s="58">
        <f t="shared" si="2"/>
        <v>39.038987861920155</v>
      </c>
      <c r="I11" s="59">
        <f t="shared" si="1"/>
        <v>12.651293753682591</v>
      </c>
    </row>
    <row r="12" spans="1:9" ht="30" customHeight="1">
      <c r="A12" s="56">
        <v>1927</v>
      </c>
      <c r="B12" s="64">
        <f>'[3]TableB1'!C13/'[3]TableB1'!$B13</f>
        <v>31780</v>
      </c>
      <c r="C12" s="57">
        <f>'[3]TableB1'!D13/'[3]TableB1'!$B13</f>
        <v>9934.52944413869</v>
      </c>
      <c r="D12" s="68">
        <f t="shared" si="0"/>
        <v>0.31260319207484866</v>
      </c>
      <c r="E12" s="64">
        <f>'[3]TableB1'!F13</f>
        <v>257834.6</v>
      </c>
      <c r="F12" s="57">
        <f>'[3]TableB1'!G13</f>
        <v>80599.91898734178</v>
      </c>
      <c r="G12" s="65">
        <f>'[4]TableA1'!$J12</f>
        <v>7069.490963295736</v>
      </c>
      <c r="H12" s="58">
        <f t="shared" si="2"/>
        <v>36.471451952998855</v>
      </c>
      <c r="I12" s="59">
        <f t="shared" si="1"/>
        <v>11.401092300111914</v>
      </c>
    </row>
    <row r="13" spans="1:9" ht="30" customHeight="1">
      <c r="A13" s="56">
        <v>1932</v>
      </c>
      <c r="B13" s="64">
        <f>'[3]TableB1'!C14/'[3]TableB1'!$B14</f>
        <v>31725</v>
      </c>
      <c r="C13" s="57">
        <f>'[3]TableB1'!D14/'[3]TableB1'!$B14</f>
        <v>12099.83417502073</v>
      </c>
      <c r="D13" s="68">
        <f t="shared" si="0"/>
        <v>0.38139745232531846</v>
      </c>
      <c r="E13" s="64">
        <f>'[3]TableB1'!F14</f>
        <v>273138.8</v>
      </c>
      <c r="F13" s="57">
        <f>'[3]TableB1'!G14</f>
        <v>104174.44245119469</v>
      </c>
      <c r="G13" s="65">
        <f>'[4]TableA1'!$J13</f>
        <v>7286.5581009818015</v>
      </c>
      <c r="H13" s="58">
        <f t="shared" si="2"/>
        <v>37.485297751649966</v>
      </c>
      <c r="I13" s="59">
        <f t="shared" si="1"/>
        <v>14.296797062135285</v>
      </c>
    </row>
    <row r="14" spans="1:9" ht="30" customHeight="1" thickBot="1">
      <c r="A14" s="60">
        <v>1937</v>
      </c>
      <c r="B14" s="66">
        <f>'[3]TableB1'!C15/'[3]TableB1'!$B15</f>
        <v>30274.000000000004</v>
      </c>
      <c r="C14" s="61">
        <f>'[3]TableB1'!D15/'[3]TableB1'!$B15</f>
        <v>12789.920149922595</v>
      </c>
      <c r="D14" s="69">
        <f t="shared" si="0"/>
        <v>0.42247209321274337</v>
      </c>
      <c r="E14" s="66">
        <f>'[3]TableB1'!F15</f>
        <v>220017.1</v>
      </c>
      <c r="F14" s="61">
        <f>'[3]TableB1'!G15</f>
        <v>92951.0847795975</v>
      </c>
      <c r="G14" s="67">
        <f>'[4]TableA1'!$J14</f>
        <v>8559.823741200184</v>
      </c>
      <c r="H14" s="62">
        <f t="shared" si="2"/>
        <v>25.703461502485464</v>
      </c>
      <c r="I14" s="63">
        <f t="shared" si="1"/>
        <v>10.8589951837682</v>
      </c>
    </row>
    <row r="15" ht="15" thickTop="1">
      <c r="A15" s="22"/>
    </row>
    <row r="16" spans="2:3" ht="15">
      <c r="B16" s="23"/>
      <c r="C16" s="24"/>
    </row>
  </sheetData>
  <mergeCells count="12">
    <mergeCell ref="H5:H6"/>
    <mergeCell ref="I5:I6"/>
    <mergeCell ref="H7:I7"/>
    <mergeCell ref="E7:G7"/>
    <mergeCell ref="A3:I3"/>
    <mergeCell ref="B5:B7"/>
    <mergeCell ref="C5:C7"/>
    <mergeCell ref="D5:D7"/>
    <mergeCell ref="B4:G4"/>
    <mergeCell ref="E5:E6"/>
    <mergeCell ref="F5:F6"/>
    <mergeCell ref="G5:G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3" sqref="A3:I14"/>
    </sheetView>
  </sheetViews>
  <sheetFormatPr defaultColWidth="11.421875" defaultRowHeight="12.75"/>
  <cols>
    <col min="1" max="4" width="15.7109375" style="18" customWidth="1"/>
    <col min="5" max="5" width="16.7109375" style="18" customWidth="1"/>
    <col min="6" max="9" width="15.7109375" style="18" customWidth="1"/>
    <col min="10" max="27" width="13.8515625" style="18" customWidth="1"/>
    <col min="28" max="16384" width="11.421875" style="18" customWidth="1"/>
  </cols>
  <sheetData>
    <row r="1" spans="1:9" ht="15">
      <c r="A1" s="16"/>
      <c r="B1" s="17"/>
      <c r="C1" s="17"/>
      <c r="D1" s="17"/>
      <c r="E1" s="17"/>
      <c r="F1" s="17"/>
      <c r="G1" s="17"/>
      <c r="H1" s="17"/>
      <c r="I1" s="17"/>
    </row>
    <row r="2" spans="1:9" ht="15" thickBot="1">
      <c r="A2" s="17"/>
      <c r="B2" s="17"/>
      <c r="C2" s="17"/>
      <c r="D2" s="17"/>
      <c r="E2" s="17"/>
      <c r="F2" s="17"/>
      <c r="G2" s="17"/>
      <c r="H2" s="17"/>
      <c r="I2" s="17"/>
    </row>
    <row r="3" spans="1:10" ht="24.75" customHeight="1" thickTop="1">
      <c r="A3" s="180" t="s">
        <v>59</v>
      </c>
      <c r="B3" s="181"/>
      <c r="C3" s="181"/>
      <c r="D3" s="181"/>
      <c r="E3" s="181"/>
      <c r="F3" s="181"/>
      <c r="G3" s="181"/>
      <c r="H3" s="181"/>
      <c r="I3" s="182"/>
      <c r="J3" s="19"/>
    </row>
    <row r="4" spans="1:9" ht="24.75" customHeight="1" thickBot="1">
      <c r="A4" s="51"/>
      <c r="B4" s="169"/>
      <c r="C4" s="169"/>
      <c r="D4" s="169"/>
      <c r="E4" s="169"/>
      <c r="F4" s="169"/>
      <c r="G4" s="169"/>
      <c r="H4" s="169"/>
      <c r="I4" s="183"/>
    </row>
    <row r="5" spans="1:10" ht="39.75" customHeight="1">
      <c r="A5" s="54"/>
      <c r="B5" s="160" t="s">
        <v>57</v>
      </c>
      <c r="C5" s="166" t="s">
        <v>58</v>
      </c>
      <c r="D5" s="160" t="s">
        <v>19</v>
      </c>
      <c r="E5" s="166" t="s">
        <v>18</v>
      </c>
      <c r="F5" s="160" t="s">
        <v>57</v>
      </c>
      <c r="G5" s="166" t="s">
        <v>58</v>
      </c>
      <c r="H5" s="160" t="s">
        <v>57</v>
      </c>
      <c r="I5" s="171" t="s">
        <v>58</v>
      </c>
      <c r="J5" s="20"/>
    </row>
    <row r="6" spans="1:10" ht="39.75" customHeight="1">
      <c r="A6" s="54"/>
      <c r="B6" s="161"/>
      <c r="C6" s="167"/>
      <c r="D6" s="161"/>
      <c r="E6" s="167"/>
      <c r="F6" s="161"/>
      <c r="G6" s="167"/>
      <c r="H6" s="161"/>
      <c r="I6" s="175"/>
      <c r="J6" s="20"/>
    </row>
    <row r="7" spans="1:10" ht="30" customHeight="1" thickBot="1">
      <c r="A7" s="55"/>
      <c r="B7" s="173" t="s">
        <v>55</v>
      </c>
      <c r="C7" s="174"/>
      <c r="D7" s="170"/>
      <c r="E7" s="177"/>
      <c r="F7" s="178" t="s">
        <v>20</v>
      </c>
      <c r="G7" s="179"/>
      <c r="H7" s="173" t="s">
        <v>56</v>
      </c>
      <c r="I7" s="176"/>
      <c r="J7" s="20"/>
    </row>
    <row r="8" spans="1:9" ht="24.75" customHeight="1">
      <c r="A8" s="56">
        <v>1872</v>
      </c>
      <c r="B8" s="64">
        <f>100*Table2!E8/Table2!E$10</f>
        <v>65.94682629062983</v>
      </c>
      <c r="C8" s="65">
        <f>100*Table2!G8/Table2!G$10</f>
        <v>67.561361677377</v>
      </c>
      <c r="D8" s="64">
        <f>'[4]TableA8'!$C7</f>
        <v>96.5748900029059</v>
      </c>
      <c r="E8" s="65">
        <f>'[4]TableA8'!$B7</f>
        <v>97.24703183129381</v>
      </c>
      <c r="F8" s="80">
        <f>100*B8/$D8</f>
        <v>68.28568615366325</v>
      </c>
      <c r="G8" s="81">
        <f aca="true" t="shared" si="0" ref="G8:G14">100*C8/$D8</f>
        <v>69.9574824008022</v>
      </c>
      <c r="H8" s="57">
        <f>100*B8/$E8</f>
        <v>67.8137163147928</v>
      </c>
      <c r="I8" s="70">
        <f aca="true" t="shared" si="1" ref="I8:I14">100*C8/$E8</f>
        <v>69.47395761608833</v>
      </c>
    </row>
    <row r="9" spans="1:9" ht="24.75" customHeight="1">
      <c r="A9" s="56">
        <v>1882</v>
      </c>
      <c r="B9" s="64">
        <f>100*Table2!E9/Table2!E$10</f>
        <v>73.80451256185079</v>
      </c>
      <c r="C9" s="65">
        <f>100*Table2!G9/Table2!G$10</f>
        <v>75.67832600134878</v>
      </c>
      <c r="D9" s="64">
        <f>'[4]TableA8'!$C8</f>
        <v>97.13147218856908</v>
      </c>
      <c r="E9" s="65">
        <f>'[4]TableA8'!$B8</f>
        <v>97.6380440217224</v>
      </c>
      <c r="F9" s="64">
        <f aca="true" t="shared" si="2" ref="F9:F14">100*B9/$D9</f>
        <v>75.98413871311267</v>
      </c>
      <c r="G9" s="65">
        <f t="shared" si="0"/>
        <v>77.91329040542946</v>
      </c>
      <c r="H9" s="57">
        <f aca="true" t="shared" si="3" ref="H9:H14">100*B9/$E9</f>
        <v>75.58991303167734</v>
      </c>
      <c r="I9" s="70">
        <f t="shared" si="1"/>
        <v>77.50905577800387</v>
      </c>
    </row>
    <row r="10" spans="1:10" ht="24.75" customHeight="1">
      <c r="A10" s="72">
        <v>1912</v>
      </c>
      <c r="B10" s="73">
        <f>100*Table2!E10/Table2!E$10</f>
        <v>100</v>
      </c>
      <c r="C10" s="74">
        <f>100*Table2!G10/Table2!G$10</f>
        <v>100</v>
      </c>
      <c r="D10" s="73">
        <f>'[4]TableA8'!$C9</f>
        <v>100</v>
      </c>
      <c r="E10" s="74">
        <f>'[4]TableA8'!$B9</f>
        <v>100</v>
      </c>
      <c r="F10" s="73">
        <f t="shared" si="2"/>
        <v>100</v>
      </c>
      <c r="G10" s="74">
        <f t="shared" si="0"/>
        <v>100</v>
      </c>
      <c r="H10" s="75">
        <f t="shared" si="3"/>
        <v>100</v>
      </c>
      <c r="I10" s="76">
        <f t="shared" si="1"/>
        <v>100</v>
      </c>
      <c r="J10" s="21"/>
    </row>
    <row r="11" spans="1:10" ht="24.75" customHeight="1">
      <c r="A11" s="56">
        <v>1922</v>
      </c>
      <c r="B11" s="64">
        <f>100*Table2!E11/Table2!E$10</f>
        <v>124.50294727257479</v>
      </c>
      <c r="C11" s="65">
        <f>100*Table2!G11/Table2!G$10</f>
        <v>396.79949269077883</v>
      </c>
      <c r="D11" s="64">
        <f>'[4]TableA8'!$C10</f>
        <v>203.00192929065088</v>
      </c>
      <c r="E11" s="65">
        <f>'[4]TableA8'!$B10</f>
        <v>311.53689918665935</v>
      </c>
      <c r="F11" s="64">
        <f t="shared" si="2"/>
        <v>61.3309182368981</v>
      </c>
      <c r="G11" s="65">
        <f t="shared" si="0"/>
        <v>195.46587270244885</v>
      </c>
      <c r="H11" s="57">
        <f t="shared" si="3"/>
        <v>39.96410941933977</v>
      </c>
      <c r="I11" s="70">
        <f t="shared" si="1"/>
        <v>127.36837714142936</v>
      </c>
      <c r="J11" s="21"/>
    </row>
    <row r="12" spans="1:10" ht="24.75" customHeight="1">
      <c r="A12" s="56">
        <v>1927</v>
      </c>
      <c r="B12" s="64">
        <f>100*Table2!E12/Table2!E$10</f>
        <v>193.06627170019289</v>
      </c>
      <c r="C12" s="65">
        <f>100*Table2!G12/Table2!G$10</f>
        <v>658.6328414965292</v>
      </c>
      <c r="D12" s="64">
        <f>'[4]TableA8'!$C11</f>
        <v>273.0209314191527</v>
      </c>
      <c r="E12" s="65">
        <f>'[4]TableA8'!$B11</f>
        <v>574.0288406537687</v>
      </c>
      <c r="F12" s="64">
        <f t="shared" si="2"/>
        <v>70.71482420656963</v>
      </c>
      <c r="G12" s="65">
        <f t="shared" si="0"/>
        <v>241.23895485704338</v>
      </c>
      <c r="H12" s="57">
        <f t="shared" si="3"/>
        <v>33.633549053094136</v>
      </c>
      <c r="I12" s="70">
        <f t="shared" si="1"/>
        <v>114.73863242592547</v>
      </c>
      <c r="J12" s="21"/>
    </row>
    <row r="13" spans="1:10" ht="24.75" customHeight="1">
      <c r="A13" s="56">
        <v>1932</v>
      </c>
      <c r="B13" s="64">
        <f>100*Table2!E13/Table2!E$10</f>
        <v>204.5260402314687</v>
      </c>
      <c r="C13" s="65">
        <f>100*Table2!G13/Table2!G$10</f>
        <v>678.8560154749625</v>
      </c>
      <c r="D13" s="64">
        <f>'[4]TableA8'!$C12</f>
        <v>229.1233040700988</v>
      </c>
      <c r="E13" s="65">
        <f>'[4]TableA8'!$B12</f>
        <v>536.8971118800886</v>
      </c>
      <c r="F13" s="64">
        <f t="shared" si="2"/>
        <v>89.26461717263612</v>
      </c>
      <c r="G13" s="65">
        <f t="shared" si="0"/>
        <v>296.28414195147553</v>
      </c>
      <c r="H13" s="57">
        <f t="shared" si="3"/>
        <v>38.094084640400865</v>
      </c>
      <c r="I13" s="70">
        <f t="shared" si="1"/>
        <v>126.44061598650939</v>
      </c>
      <c r="J13" s="21"/>
    </row>
    <row r="14" spans="1:10" ht="24.75" customHeight="1" thickBot="1">
      <c r="A14" s="60">
        <v>1937</v>
      </c>
      <c r="B14" s="66">
        <f>100*Table2!E14/Table2!E$10</f>
        <v>164.74856829645248</v>
      </c>
      <c r="C14" s="67">
        <f>100*Table2!G14/Table2!G$10</f>
        <v>797.4804781061412</v>
      </c>
      <c r="D14" s="66">
        <f>'[4]TableA8'!$C13</f>
        <v>242.14701562834614</v>
      </c>
      <c r="E14" s="67">
        <f>'[4]TableA8'!$B13</f>
        <v>616.2850503944285</v>
      </c>
      <c r="F14" s="66">
        <f t="shared" si="2"/>
        <v>68.03658837956239</v>
      </c>
      <c r="G14" s="67">
        <f t="shared" si="0"/>
        <v>329.3373143735688</v>
      </c>
      <c r="H14" s="61">
        <f t="shared" si="3"/>
        <v>26.732527130264113</v>
      </c>
      <c r="I14" s="71">
        <f t="shared" si="1"/>
        <v>129.4012369107032</v>
      </c>
      <c r="J14" s="21"/>
    </row>
    <row r="15" ht="15" thickTop="1">
      <c r="A15" s="22"/>
    </row>
  </sheetData>
  <mergeCells count="13">
    <mergeCell ref="A3:I3"/>
    <mergeCell ref="B4:I4"/>
    <mergeCell ref="C5:C6"/>
    <mergeCell ref="B5:B6"/>
    <mergeCell ref="B7:C7"/>
    <mergeCell ref="H5:H6"/>
    <mergeCell ref="I5:I6"/>
    <mergeCell ref="H7:I7"/>
    <mergeCell ref="D5:D7"/>
    <mergeCell ref="E5:E7"/>
    <mergeCell ref="F5:F6"/>
    <mergeCell ref="G5:G6"/>
    <mergeCell ref="F7:G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3" sqref="A3:I15"/>
    </sheetView>
  </sheetViews>
  <sheetFormatPr defaultColWidth="11.421875" defaultRowHeight="12.75"/>
  <cols>
    <col min="1" max="2" width="15.7109375" style="18" customWidth="1"/>
    <col min="3" max="3" width="16.7109375" style="18" customWidth="1"/>
    <col min="4" max="8" width="13.7109375" style="18" customWidth="1"/>
    <col min="9" max="9" width="18.7109375" style="18" customWidth="1"/>
    <col min="10" max="27" width="13.8515625" style="18" customWidth="1"/>
    <col min="28" max="16384" width="11.421875" style="18" customWidth="1"/>
  </cols>
  <sheetData>
    <row r="1" spans="1:9" ht="15">
      <c r="A1" s="16"/>
      <c r="B1" s="17"/>
      <c r="C1" s="17"/>
      <c r="D1" s="17"/>
      <c r="E1" s="17"/>
      <c r="F1" s="17"/>
      <c r="G1" s="17"/>
      <c r="H1" s="17"/>
      <c r="I1" s="17"/>
    </row>
    <row r="2" spans="1:9" ht="15" thickBot="1">
      <c r="A2" s="17"/>
      <c r="B2" s="17"/>
      <c r="C2" s="17"/>
      <c r="D2" s="17"/>
      <c r="E2" s="17"/>
      <c r="F2" s="17"/>
      <c r="G2" s="17"/>
      <c r="H2" s="17"/>
      <c r="I2" s="17"/>
    </row>
    <row r="3" spans="1:10" ht="24.75" customHeight="1" thickTop="1">
      <c r="A3" s="186" t="s">
        <v>27</v>
      </c>
      <c r="B3" s="187"/>
      <c r="C3" s="187"/>
      <c r="D3" s="187"/>
      <c r="E3" s="187"/>
      <c r="F3" s="187"/>
      <c r="G3" s="187"/>
      <c r="H3" s="187"/>
      <c r="I3" s="187"/>
      <c r="J3" s="19"/>
    </row>
    <row r="4" spans="1:9" ht="24.75" customHeight="1">
      <c r="A4" s="38"/>
      <c r="B4" s="188"/>
      <c r="C4" s="188"/>
      <c r="D4" s="188"/>
      <c r="E4" s="188"/>
      <c r="F4" s="188"/>
      <c r="G4" s="188"/>
      <c r="H4" s="188"/>
      <c r="I4" s="188"/>
    </row>
    <row r="5" spans="1:10" ht="39.75" customHeight="1">
      <c r="A5" s="193" t="s">
        <v>33</v>
      </c>
      <c r="B5" s="189" t="s">
        <v>28</v>
      </c>
      <c r="C5" s="189" t="s">
        <v>29</v>
      </c>
      <c r="D5" s="193" t="s">
        <v>30</v>
      </c>
      <c r="E5" s="193" t="s">
        <v>34</v>
      </c>
      <c r="F5" s="193" t="s">
        <v>35</v>
      </c>
      <c r="G5" s="193" t="s">
        <v>43</v>
      </c>
      <c r="H5" s="191" t="s">
        <v>32</v>
      </c>
      <c r="I5" s="189" t="s">
        <v>31</v>
      </c>
      <c r="J5" s="20"/>
    </row>
    <row r="6" spans="1:10" ht="39.75" customHeight="1">
      <c r="A6" s="164"/>
      <c r="B6" s="190"/>
      <c r="C6" s="190"/>
      <c r="D6" s="194"/>
      <c r="E6" s="194"/>
      <c r="F6" s="194"/>
      <c r="G6" s="164"/>
      <c r="H6" s="192"/>
      <c r="I6" s="190"/>
      <c r="J6" s="20"/>
    </row>
    <row r="7" spans="1:9" ht="24.75" customHeight="1">
      <c r="A7" s="39">
        <v>1872</v>
      </c>
      <c r="B7" s="43">
        <f>'[3]TableB11'!$C12</f>
        <v>0.3394495</v>
      </c>
      <c r="C7" s="43">
        <f>'[3]TableB11'!$F12</f>
        <v>0.6338589</v>
      </c>
      <c r="D7" s="40">
        <f>'[3]TableB11'!$G12</f>
        <v>0.1737502</v>
      </c>
      <c r="E7" s="40">
        <f>'[3]TableB11'!$I12</f>
        <v>0.2125713</v>
      </c>
      <c r="F7" s="40">
        <f>'[3]TableB11'!$L12</f>
        <v>0.1466944</v>
      </c>
      <c r="G7" s="40">
        <f>'[3]TableB11'!$N12+'[3]TableB11'!$P12</f>
        <v>0.10084299999999999</v>
      </c>
      <c r="H7" s="44">
        <f>'[3]TableB11'!$U12</f>
        <v>0.0706765</v>
      </c>
      <c r="I7" s="43">
        <f>'[3]TableB11'!$S12</f>
        <v>0.0266916</v>
      </c>
    </row>
    <row r="8" spans="1:9" ht="24.75" customHeight="1">
      <c r="A8" s="39">
        <v>1882</v>
      </c>
      <c r="B8" s="43">
        <f>'[3]TableB11'!$C13</f>
        <v>0.3459876</v>
      </c>
      <c r="C8" s="43">
        <f>'[3]TableB11'!$F13</f>
        <v>0.6303893</v>
      </c>
      <c r="D8" s="40">
        <f>'[3]TableB11'!$G13</f>
        <v>0.1761394</v>
      </c>
      <c r="E8" s="40">
        <f>'[3]TableB11'!$I13</f>
        <v>0.2059454</v>
      </c>
      <c r="F8" s="40">
        <f>'[3]TableB11'!$L13</f>
        <v>0.1642982</v>
      </c>
      <c r="G8" s="40">
        <f>'[3]TableB11'!$N13+'[3]TableB11'!$P13</f>
        <v>0.0840063</v>
      </c>
      <c r="H8" s="44">
        <f>'[3]TableB11'!$U13</f>
        <v>0.0782992</v>
      </c>
      <c r="I8" s="43">
        <f>'[3]TableB11'!$S13</f>
        <v>0.0236231</v>
      </c>
    </row>
    <row r="9" spans="1:10" ht="24.75" customHeight="1">
      <c r="A9" s="39">
        <v>1912</v>
      </c>
      <c r="B9" s="43">
        <f>'[3]TableB11'!$C14</f>
        <v>0.3570394</v>
      </c>
      <c r="C9" s="43">
        <f>'[3]TableB11'!$F14</f>
        <v>0.6152886</v>
      </c>
      <c r="D9" s="40">
        <f>'[3]TableB11'!$G14</f>
        <v>0.2019995</v>
      </c>
      <c r="E9" s="40">
        <f>'[3]TableB11'!$I14</f>
        <v>0.1850549</v>
      </c>
      <c r="F9" s="40">
        <f>'[3]TableB11'!$L14</f>
        <v>0.1421421</v>
      </c>
      <c r="G9" s="40">
        <f>'[3]TableB11'!$N14+'[3]TableB11'!$P14</f>
        <v>0.0860921</v>
      </c>
      <c r="H9" s="44">
        <f>'[3]TableB11'!$U14</f>
        <v>0.2007296</v>
      </c>
      <c r="I9" s="43">
        <f>'[3]TableB11'!$S14</f>
        <v>0.027672</v>
      </c>
      <c r="J9" s="21"/>
    </row>
    <row r="10" spans="1:10" ht="24.75" customHeight="1">
      <c r="A10" s="39">
        <v>1922</v>
      </c>
      <c r="B10" s="43">
        <f>'[3]TableB11'!$C15</f>
        <v>0.2703061</v>
      </c>
      <c r="C10" s="43">
        <f>'[3]TableB11'!$F15</f>
        <v>0.68522</v>
      </c>
      <c r="D10" s="40">
        <f>'[3]TableB11'!$G15</f>
        <v>0.2548541</v>
      </c>
      <c r="E10" s="40">
        <f>'[3]TableB11'!$I15</f>
        <v>0.1292719</v>
      </c>
      <c r="F10" s="40">
        <f>'[3]TableB11'!$L15</f>
        <v>0.1902684</v>
      </c>
      <c r="G10" s="40">
        <f>'[3]TableB11'!$N15+'[3]TableB11'!$P15</f>
        <v>0.1108256</v>
      </c>
      <c r="H10" s="44">
        <f>'[3]TableB11'!$U15</f>
        <v>0.1500575</v>
      </c>
      <c r="I10" s="43">
        <f>'[3]TableB11'!$S15</f>
        <v>0.0444739</v>
      </c>
      <c r="J10" s="21"/>
    </row>
    <row r="11" spans="1:10" ht="24.75" customHeight="1">
      <c r="A11" s="39">
        <v>1927</v>
      </c>
      <c r="B11" s="43">
        <f>'[3]TableB11'!$C16</f>
        <v>0.2361394</v>
      </c>
      <c r="C11" s="43">
        <f>'[3]TableB11'!$F16</f>
        <v>0.7049402</v>
      </c>
      <c r="D11" s="40">
        <f>'[3]TableB11'!$G16</f>
        <v>0.3679937</v>
      </c>
      <c r="E11" s="40">
        <f>'[3]TableB11'!$I16</f>
        <v>0.0988631</v>
      </c>
      <c r="F11" s="40">
        <f>'[3]TableB11'!$L16</f>
        <v>0.1315026</v>
      </c>
      <c r="G11" s="40">
        <f>'[3]TableB11'!$N16+'[3]TableB11'!$P16</f>
        <v>0.10658089999999999</v>
      </c>
      <c r="H11" s="44">
        <f>'[3]TableB11'!$U16</f>
        <v>0.2040165</v>
      </c>
      <c r="I11" s="43">
        <f>'[3]TableB11'!$S16</f>
        <v>0.0589204</v>
      </c>
      <c r="J11" s="21"/>
    </row>
    <row r="12" spans="1:10" ht="24.75" customHeight="1">
      <c r="A12" s="39">
        <v>1932</v>
      </c>
      <c r="B12" s="43">
        <f>'[3]TableB11'!$C17</f>
        <v>0.2686025</v>
      </c>
      <c r="C12" s="43">
        <f>'[3]TableB11'!$F17</f>
        <v>0.6641123</v>
      </c>
      <c r="D12" s="40">
        <f>'[3]TableB11'!$G17</f>
        <v>0.303459</v>
      </c>
      <c r="E12" s="40">
        <f>'[3]TableB11'!$I17</f>
        <v>0.1068155</v>
      </c>
      <c r="F12" s="40">
        <f>'[3]TableB11'!$L17</f>
        <v>0.1409644</v>
      </c>
      <c r="G12" s="40">
        <f>'[3]TableB11'!$N17+'[3]TableB11'!$P17</f>
        <v>0.1128734</v>
      </c>
      <c r="H12" s="44">
        <f>'[3]TableB11'!$U17</f>
        <v>0.11301610000000001</v>
      </c>
      <c r="I12" s="43">
        <f>'[3]TableB11'!$S17</f>
        <v>0.0672852</v>
      </c>
      <c r="J12" s="21"/>
    </row>
    <row r="13" spans="1:10" ht="24.75" customHeight="1">
      <c r="A13" s="39">
        <v>1937</v>
      </c>
      <c r="B13" s="43">
        <f>'[3]TableB11'!$C18</f>
        <v>0.2475364</v>
      </c>
      <c r="C13" s="43">
        <f>'[3]TableB11'!$F18</f>
        <v>0.6847323</v>
      </c>
      <c r="D13" s="40">
        <f>'[3]TableB11'!$G18</f>
        <v>0.3572196</v>
      </c>
      <c r="E13" s="40">
        <f>'[3]TableB11'!$I18</f>
        <v>0.1046521</v>
      </c>
      <c r="F13" s="40">
        <f>'[3]TableB11'!$L18</f>
        <v>0.1163996</v>
      </c>
      <c r="G13" s="40">
        <f>'[3]TableB11'!$N18+'[3]TableB11'!$P18</f>
        <v>0.1064611</v>
      </c>
      <c r="H13" s="44">
        <f>'[3]TableB11'!$U18</f>
        <v>0.2191999</v>
      </c>
      <c r="I13" s="43">
        <f>'[3]TableB11'!$S18</f>
        <v>0.0677314</v>
      </c>
      <c r="J13" s="21"/>
    </row>
    <row r="14" spans="1:9" ht="24.75" customHeight="1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24.75" customHeight="1">
      <c r="A15" s="184" t="s">
        <v>47</v>
      </c>
      <c r="B15" s="185"/>
      <c r="C15" s="185"/>
      <c r="D15" s="185"/>
      <c r="E15" s="185"/>
      <c r="F15" s="185"/>
      <c r="G15" s="185"/>
      <c r="H15" s="185"/>
      <c r="I15" s="185"/>
    </row>
  </sheetData>
  <mergeCells count="12">
    <mergeCell ref="E5:E6"/>
    <mergeCell ref="D5:D6"/>
    <mergeCell ref="A15:I15"/>
    <mergeCell ref="A3:I3"/>
    <mergeCell ref="B4:I4"/>
    <mergeCell ref="C5:C6"/>
    <mergeCell ref="B5:B6"/>
    <mergeCell ref="H5:H6"/>
    <mergeCell ref="A5:A6"/>
    <mergeCell ref="F5:F6"/>
    <mergeCell ref="G5:G6"/>
    <mergeCell ref="I5:I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3" sqref="A3:I15"/>
    </sheetView>
  </sheetViews>
  <sheetFormatPr defaultColWidth="11.421875" defaultRowHeight="12.75"/>
  <cols>
    <col min="1" max="2" width="15.7109375" style="18" customWidth="1"/>
    <col min="3" max="3" width="16.7109375" style="18" customWidth="1"/>
    <col min="4" max="8" width="13.7109375" style="18" customWidth="1"/>
    <col min="9" max="9" width="18.7109375" style="18" customWidth="1"/>
    <col min="10" max="27" width="13.8515625" style="18" customWidth="1"/>
    <col min="28" max="16384" width="11.421875" style="18" customWidth="1"/>
  </cols>
  <sheetData>
    <row r="1" spans="1:9" ht="15">
      <c r="A1" s="16"/>
      <c r="B1" s="17"/>
      <c r="C1" s="17"/>
      <c r="D1" s="17"/>
      <c r="E1" s="17"/>
      <c r="F1" s="17"/>
      <c r="G1" s="17"/>
      <c r="H1" s="17"/>
      <c r="I1" s="17"/>
    </row>
    <row r="2" spans="1:9" ht="15" thickBot="1">
      <c r="A2" s="17"/>
      <c r="B2" s="17"/>
      <c r="C2" s="17"/>
      <c r="D2" s="17"/>
      <c r="E2" s="17"/>
      <c r="F2" s="17"/>
      <c r="G2" s="17"/>
      <c r="H2" s="17"/>
      <c r="I2" s="17"/>
    </row>
    <row r="3" spans="1:10" ht="24.75" customHeight="1" thickTop="1">
      <c r="A3" s="186" t="s">
        <v>44</v>
      </c>
      <c r="B3" s="187"/>
      <c r="C3" s="187"/>
      <c r="D3" s="187"/>
      <c r="E3" s="187"/>
      <c r="F3" s="187"/>
      <c r="G3" s="187"/>
      <c r="H3" s="187"/>
      <c r="I3" s="187"/>
      <c r="J3" s="19"/>
    </row>
    <row r="4" spans="1:9" ht="24.75" customHeight="1">
      <c r="A4" s="38"/>
      <c r="B4" s="188"/>
      <c r="C4" s="188"/>
      <c r="D4" s="188"/>
      <c r="E4" s="188"/>
      <c r="F4" s="188"/>
      <c r="G4" s="188"/>
      <c r="H4" s="188"/>
      <c r="I4" s="188"/>
    </row>
    <row r="5" spans="1:10" ht="39.75" customHeight="1">
      <c r="A5" s="193" t="s">
        <v>33</v>
      </c>
      <c r="B5" s="189" t="s">
        <v>28</v>
      </c>
      <c r="C5" s="189" t="s">
        <v>29</v>
      </c>
      <c r="D5" s="193" t="s">
        <v>30</v>
      </c>
      <c r="E5" s="193" t="s">
        <v>34</v>
      </c>
      <c r="F5" s="193" t="s">
        <v>35</v>
      </c>
      <c r="G5" s="193" t="s">
        <v>43</v>
      </c>
      <c r="H5" s="191" t="s">
        <v>32</v>
      </c>
      <c r="I5" s="189" t="s">
        <v>31</v>
      </c>
      <c r="J5" s="20"/>
    </row>
    <row r="6" spans="1:10" ht="39.75" customHeight="1">
      <c r="A6" s="164"/>
      <c r="B6" s="190"/>
      <c r="C6" s="190"/>
      <c r="D6" s="194"/>
      <c r="E6" s="194"/>
      <c r="F6" s="194"/>
      <c r="G6" s="164"/>
      <c r="H6" s="192"/>
      <c r="I6" s="190"/>
      <c r="J6" s="20"/>
    </row>
    <row r="7" spans="1:9" ht="24.75" customHeight="1">
      <c r="A7" s="39">
        <v>1872</v>
      </c>
      <c r="B7" s="43">
        <f>'[3]TableB14'!$C21</f>
        <v>0.3435356</v>
      </c>
      <c r="C7" s="43">
        <f>'[3]TableB14'!$F21</f>
        <v>0.6224567</v>
      </c>
      <c r="D7" s="40">
        <f>'[3]TableB14'!$G21</f>
        <v>0.1994737</v>
      </c>
      <c r="E7" s="40">
        <f>'[3]TableB14'!$I21</f>
        <v>0.1930883</v>
      </c>
      <c r="F7" s="40">
        <f>'[3]TableB14'!$L21</f>
        <v>0.1073468</v>
      </c>
      <c r="G7" s="40">
        <f>'[3]TableB14'!$N21+'[3]TableB14'!$P21</f>
        <v>0.12254799999999999</v>
      </c>
      <c r="H7" s="44">
        <f>'[3]TableB14'!$U21</f>
        <v>0.053892999999999996</v>
      </c>
      <c r="I7" s="43">
        <f>'[3]TableB14'!$S21</f>
        <v>0.0340077</v>
      </c>
    </row>
    <row r="8" spans="1:9" ht="24.75" customHeight="1">
      <c r="A8" s="39">
        <v>1882</v>
      </c>
      <c r="B8" s="43">
        <f>'[3]TableB14'!$C22</f>
        <v>0.3118523</v>
      </c>
      <c r="C8" s="43">
        <f>'[3]TableB14'!$F22</f>
        <v>0.65858</v>
      </c>
      <c r="D8" s="40">
        <f>'[3]TableB14'!$G22</f>
        <v>0.2362932</v>
      </c>
      <c r="E8" s="40">
        <f>'[3]TableB14'!$I22</f>
        <v>0.1880899</v>
      </c>
      <c r="F8" s="40">
        <f>'[3]TableB14'!$L22</f>
        <v>0.1209558</v>
      </c>
      <c r="G8" s="40">
        <f>'[3]TableB14'!$N22+'[3]TableB14'!$P22</f>
        <v>0.1132411</v>
      </c>
      <c r="H8" s="44">
        <f>'[3]TableB14'!$U22</f>
        <v>0.06338669999999999</v>
      </c>
      <c r="I8" s="43">
        <f>'[3]TableB14'!$S22</f>
        <v>0.0295676</v>
      </c>
    </row>
    <row r="9" spans="1:10" ht="24.75" customHeight="1">
      <c r="A9" s="39">
        <v>1912</v>
      </c>
      <c r="B9" s="43">
        <f>'[3]TableB14'!$C23</f>
        <v>0.2960574</v>
      </c>
      <c r="C9" s="43">
        <f>'[3]TableB14'!$F23</f>
        <v>0.6747078</v>
      </c>
      <c r="D9" s="40">
        <f>'[3]TableB14'!$G23</f>
        <v>0.2657047</v>
      </c>
      <c r="E9" s="40">
        <f>'[3]TableB14'!$I23</f>
        <v>0.1681935</v>
      </c>
      <c r="F9" s="40">
        <f>'[3]TableB14'!$L23</f>
        <v>0.134487</v>
      </c>
      <c r="G9" s="40">
        <f>'[3]TableB14'!$N23+'[3]TableB14'!$P23</f>
        <v>0.1063226</v>
      </c>
      <c r="H9" s="44">
        <f>'[3]TableB14'!$U23</f>
        <v>0.2036471</v>
      </c>
      <c r="I9" s="43">
        <f>'[3]TableB14'!$S23</f>
        <v>0.0292347</v>
      </c>
      <c r="J9" s="21"/>
    </row>
    <row r="10" spans="1:10" ht="24.75" customHeight="1">
      <c r="A10" s="39">
        <v>1922</v>
      </c>
      <c r="B10" s="43">
        <f>'[3]TableB14'!$C24</f>
        <v>0.1790671</v>
      </c>
      <c r="C10" s="43">
        <f>'[3]TableB14'!$F24</f>
        <v>0.7736762</v>
      </c>
      <c r="D10" s="40">
        <f>'[3]TableB14'!$G24</f>
        <v>0.2958554</v>
      </c>
      <c r="E10" s="40">
        <f>'[3]TableB14'!$I24</f>
        <v>0.1429966</v>
      </c>
      <c r="F10" s="40">
        <f>'[3]TableB14'!$L24</f>
        <v>0.2175028</v>
      </c>
      <c r="G10" s="40">
        <f>'[3]TableB14'!$N24+'[3]TableB14'!$P24</f>
        <v>0.11732139999999999</v>
      </c>
      <c r="H10" s="44">
        <f>'[3]TableB14'!$U24</f>
        <v>0.12487810000000002</v>
      </c>
      <c r="I10" s="43">
        <f>'[3]TableB14'!$S24</f>
        <v>0.0472567</v>
      </c>
      <c r="J10" s="21"/>
    </row>
    <row r="11" spans="1:10" ht="24.75" customHeight="1">
      <c r="A11" s="39">
        <v>1927</v>
      </c>
      <c r="B11" s="43">
        <f>'[3]TableB14'!$C25</f>
        <v>0.1515325</v>
      </c>
      <c r="C11" s="43">
        <f>'[3]TableB14'!$F25</f>
        <v>0.7805477</v>
      </c>
      <c r="D11" s="40">
        <f>'[3]TableB14'!$G25</f>
        <v>0.4387696</v>
      </c>
      <c r="E11" s="40">
        <f>'[3]TableB14'!$I25</f>
        <v>0.0954202</v>
      </c>
      <c r="F11" s="40">
        <f>'[3]TableB14'!$L25</f>
        <v>0.1221728</v>
      </c>
      <c r="G11" s="40">
        <f>'[3]TableB14'!$N25+'[3]TableB14'!$P25</f>
        <v>0.1241851</v>
      </c>
      <c r="H11" s="44">
        <f>'[3]TableB14'!$U25</f>
        <v>0.2285525</v>
      </c>
      <c r="I11" s="43">
        <f>'[3]TableB14'!$S25</f>
        <v>0.0679198</v>
      </c>
      <c r="J11" s="21"/>
    </row>
    <row r="12" spans="1:10" ht="24.75" customHeight="1">
      <c r="A12" s="39">
        <v>1932</v>
      </c>
      <c r="B12" s="43">
        <f>'[3]TableB14'!$C26</f>
        <v>0.2021966</v>
      </c>
      <c r="C12" s="43">
        <f>'[3]TableB14'!$F26</f>
        <v>0.712533</v>
      </c>
      <c r="D12" s="40">
        <f>'[3]TableB14'!$G26</f>
        <v>0.3219952</v>
      </c>
      <c r="E12" s="40">
        <f>'[3]TableB14'!$I26</f>
        <v>0.1151294</v>
      </c>
      <c r="F12" s="40">
        <f>'[3]TableB14'!$L26</f>
        <v>0.1388153</v>
      </c>
      <c r="G12" s="40">
        <f>'[3]TableB14'!$N26+'[3]TableB14'!$P26</f>
        <v>0.1365932</v>
      </c>
      <c r="H12" s="44">
        <f>'[3]TableB14'!$U26</f>
        <v>0.0996853</v>
      </c>
      <c r="I12" s="43">
        <f>'[3]TableB14'!$S26</f>
        <v>0.0852704</v>
      </c>
      <c r="J12" s="21"/>
    </row>
    <row r="13" spans="1:10" ht="24.75" customHeight="1">
      <c r="A13" s="39">
        <v>1937</v>
      </c>
      <c r="B13" s="43">
        <f>'[3]TableB14'!$C27</f>
        <v>0.1809495</v>
      </c>
      <c r="C13" s="43">
        <f>'[3]TableB14'!$F27</f>
        <v>0.732989</v>
      </c>
      <c r="D13" s="40">
        <f>'[3]TableB14'!$G27</f>
        <v>0.381303</v>
      </c>
      <c r="E13" s="40">
        <f>'[3]TableB14'!$I27</f>
        <v>0.1021132</v>
      </c>
      <c r="F13" s="40">
        <f>'[3]TableB14'!$L27</f>
        <v>0.0990416</v>
      </c>
      <c r="G13" s="40">
        <f>'[3]TableB14'!$N27+'[3]TableB14'!$P27</f>
        <v>0.1505311</v>
      </c>
      <c r="H13" s="44">
        <f>'[3]TableB14'!$U27</f>
        <v>0.1833772</v>
      </c>
      <c r="I13" s="43">
        <f>'[3]TableB14'!$S27</f>
        <v>0.0860615</v>
      </c>
      <c r="J13" s="21"/>
    </row>
    <row r="14" spans="1:9" ht="24.75" customHeight="1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24.75" customHeight="1">
      <c r="A15" s="184" t="s">
        <v>47</v>
      </c>
      <c r="B15" s="185"/>
      <c r="C15" s="185"/>
      <c r="D15" s="185"/>
      <c r="E15" s="185"/>
      <c r="F15" s="185"/>
      <c r="G15" s="185"/>
      <c r="H15" s="185"/>
      <c r="I15" s="185"/>
    </row>
  </sheetData>
  <mergeCells count="12">
    <mergeCell ref="G5:G6"/>
    <mergeCell ref="I5:I6"/>
    <mergeCell ref="E5:E6"/>
    <mergeCell ref="D5:D6"/>
    <mergeCell ref="A15:I15"/>
    <mergeCell ref="A3:I3"/>
    <mergeCell ref="B4:I4"/>
    <mergeCell ref="C5:C6"/>
    <mergeCell ref="B5:B6"/>
    <mergeCell ref="H5:H6"/>
    <mergeCell ref="A5:A6"/>
    <mergeCell ref="F5:F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3" sqref="A3:I15"/>
    </sheetView>
  </sheetViews>
  <sheetFormatPr defaultColWidth="11.421875" defaultRowHeight="12.75"/>
  <cols>
    <col min="1" max="2" width="15.7109375" style="18" customWidth="1"/>
    <col min="3" max="3" width="16.7109375" style="18" customWidth="1"/>
    <col min="4" max="8" width="13.7109375" style="18" customWidth="1"/>
    <col min="9" max="9" width="18.7109375" style="18" customWidth="1"/>
    <col min="10" max="27" width="13.8515625" style="18" customWidth="1"/>
    <col min="28" max="16384" width="11.421875" style="18" customWidth="1"/>
  </cols>
  <sheetData>
    <row r="1" spans="1:9" ht="15">
      <c r="A1" s="16"/>
      <c r="B1" s="17"/>
      <c r="C1" s="17"/>
      <c r="D1" s="17"/>
      <c r="E1" s="17"/>
      <c r="F1" s="17"/>
      <c r="G1" s="17"/>
      <c r="H1" s="17"/>
      <c r="I1" s="17"/>
    </row>
    <row r="2" spans="1:9" ht="15" thickBot="1">
      <c r="A2" s="17"/>
      <c r="B2" s="17"/>
      <c r="C2" s="17"/>
      <c r="D2" s="17"/>
      <c r="E2" s="17"/>
      <c r="F2" s="17"/>
      <c r="G2" s="17"/>
      <c r="H2" s="17"/>
      <c r="I2" s="17"/>
    </row>
    <row r="3" spans="1:10" ht="24.75" customHeight="1" thickTop="1">
      <c r="A3" s="186" t="s">
        <v>45</v>
      </c>
      <c r="B3" s="187"/>
      <c r="C3" s="187"/>
      <c r="D3" s="187"/>
      <c r="E3" s="187"/>
      <c r="F3" s="187"/>
      <c r="G3" s="187"/>
      <c r="H3" s="187"/>
      <c r="I3" s="187"/>
      <c r="J3" s="19"/>
    </row>
    <row r="4" spans="1:9" ht="24.75" customHeight="1">
      <c r="A4" s="38"/>
      <c r="B4" s="188"/>
      <c r="C4" s="188"/>
      <c r="D4" s="188"/>
      <c r="E4" s="188"/>
      <c r="F4" s="188"/>
      <c r="G4" s="188"/>
      <c r="H4" s="188"/>
      <c r="I4" s="188"/>
    </row>
    <row r="5" spans="1:10" ht="39.75" customHeight="1">
      <c r="A5" s="193" t="s">
        <v>33</v>
      </c>
      <c r="B5" s="189" t="s">
        <v>28</v>
      </c>
      <c r="C5" s="189" t="s">
        <v>29</v>
      </c>
      <c r="D5" s="193" t="s">
        <v>30</v>
      </c>
      <c r="E5" s="193" t="s">
        <v>34</v>
      </c>
      <c r="F5" s="193" t="s">
        <v>35</v>
      </c>
      <c r="G5" s="193" t="s">
        <v>43</v>
      </c>
      <c r="H5" s="191" t="s">
        <v>32</v>
      </c>
      <c r="I5" s="189" t="s">
        <v>31</v>
      </c>
      <c r="J5" s="20"/>
    </row>
    <row r="6" spans="1:10" ht="39.75" customHeight="1">
      <c r="A6" s="164"/>
      <c r="B6" s="190"/>
      <c r="C6" s="190"/>
      <c r="D6" s="194"/>
      <c r="E6" s="194"/>
      <c r="F6" s="194"/>
      <c r="G6" s="164"/>
      <c r="H6" s="192"/>
      <c r="I6" s="190"/>
      <c r="J6" s="20"/>
    </row>
    <row r="7" spans="1:9" ht="24.75" customHeight="1">
      <c r="A7" s="39">
        <v>1872</v>
      </c>
      <c r="B7" s="43">
        <f>'[3]TableB14'!$C30</f>
        <v>0.4324229</v>
      </c>
      <c r="C7" s="43">
        <f>'[3]TableB14'!$F30</f>
        <v>0.5547393</v>
      </c>
      <c r="D7" s="40">
        <f>'[3]TableB14'!$G30</f>
        <v>0.1429732</v>
      </c>
      <c r="E7" s="40">
        <f>'[3]TableB14'!$I30</f>
        <v>0.1795978</v>
      </c>
      <c r="F7" s="40">
        <f>'[3]TableB14'!$L30</f>
        <v>0.147671</v>
      </c>
      <c r="G7" s="40">
        <f>'[3]TableB14'!$N30+'[3]TableB14'!$P30</f>
        <v>0.0844973</v>
      </c>
      <c r="H7" s="44">
        <f>'[3]TableB14'!$U30</f>
        <v>0.0854943</v>
      </c>
      <c r="I7" s="43">
        <f>'[3]TableB14'!$S30</f>
        <v>0.0128378</v>
      </c>
    </row>
    <row r="8" spans="1:9" ht="24.75" customHeight="1">
      <c r="A8" s="39">
        <v>1882</v>
      </c>
      <c r="B8" s="43">
        <f>'[3]TableB14'!$C31</f>
        <v>0.4327068</v>
      </c>
      <c r="C8" s="43">
        <f>'[3]TableB14'!$F31</f>
        <v>0.549402</v>
      </c>
      <c r="D8" s="40">
        <f>'[3]TableB14'!$G31</f>
        <v>0.1759678</v>
      </c>
      <c r="E8" s="40">
        <f>'[3]TableB14'!$I31</f>
        <v>0.1494321</v>
      </c>
      <c r="F8" s="40">
        <f>'[3]TableB14'!$L31</f>
        <v>0.1522436</v>
      </c>
      <c r="G8" s="40">
        <f>'[3]TableB14'!$N31+'[3]TableB14'!$P31</f>
        <v>0.0717585</v>
      </c>
      <c r="H8" s="44">
        <f>'[3]TableB14'!$U31</f>
        <v>0.06425059999999999</v>
      </c>
      <c r="I8" s="43">
        <f>'[3]TableB14'!$S31</f>
        <v>0.0178912</v>
      </c>
    </row>
    <row r="9" spans="1:10" ht="24.75" customHeight="1">
      <c r="A9" s="39">
        <v>1912</v>
      </c>
      <c r="B9" s="43">
        <f>'[3]TableB14'!$C32</f>
        <v>0.4524728</v>
      </c>
      <c r="C9" s="43">
        <f>'[3]TableB14'!$F32</f>
        <v>0.5363145</v>
      </c>
      <c r="D9" s="40">
        <f>'[3]TableB14'!$G32</f>
        <v>0.1749514</v>
      </c>
      <c r="E9" s="40">
        <f>'[3]TableB14'!$I32</f>
        <v>0.1645237</v>
      </c>
      <c r="F9" s="40">
        <f>'[3]TableB14'!$L32</f>
        <v>0.1031258</v>
      </c>
      <c r="G9" s="40">
        <f>'[3]TableB14'!$N32+'[3]TableB14'!$P32</f>
        <v>0.09371360000000001</v>
      </c>
      <c r="H9" s="44">
        <f>'[3]TableB14'!$U32</f>
        <v>0.1140755</v>
      </c>
      <c r="I9" s="43">
        <f>'[3]TableB14'!$S32</f>
        <v>0.0112127</v>
      </c>
      <c r="J9" s="21"/>
    </row>
    <row r="10" spans="1:10" ht="24.75" customHeight="1">
      <c r="A10" s="39">
        <v>1922</v>
      </c>
      <c r="B10" s="43">
        <f>'[3]TableB14'!$C33</f>
        <v>0.333247</v>
      </c>
      <c r="C10" s="43">
        <f>'[3]TableB14'!$F33</f>
        <v>0.6268161</v>
      </c>
      <c r="D10" s="40">
        <f>'[3]TableB14'!$G33</f>
        <v>0.2412541</v>
      </c>
      <c r="E10" s="40">
        <f>'[3]TableB14'!$I33</f>
        <v>0.1054057</v>
      </c>
      <c r="F10" s="40">
        <f>'[3]TableB14'!$L33</f>
        <v>0.1145368</v>
      </c>
      <c r="G10" s="40">
        <f>'[3]TableB14'!$N33+'[3]TableB14'!$P33</f>
        <v>0.1656195</v>
      </c>
      <c r="H10" s="44">
        <f>'[3]TableB14'!$U33</f>
        <v>0.105098</v>
      </c>
      <c r="I10" s="43">
        <f>'[3]TableB14'!$S33</f>
        <v>0.0399369</v>
      </c>
      <c r="J10" s="21"/>
    </row>
    <row r="11" spans="1:10" ht="24.75" customHeight="1">
      <c r="A11" s="39">
        <v>1927</v>
      </c>
      <c r="B11" s="43">
        <f>'[3]TableB14'!$C34</f>
        <v>0.3310181</v>
      </c>
      <c r="C11" s="43">
        <f>'[3]TableB14'!$F34</f>
        <v>0.6245235</v>
      </c>
      <c r="D11" s="40">
        <f>'[3]TableB14'!$G34</f>
        <v>0.335376</v>
      </c>
      <c r="E11" s="40">
        <f>'[3]TableB14'!$I34</f>
        <v>0.0784539</v>
      </c>
      <c r="F11" s="40">
        <f>'[3]TableB14'!$L34</f>
        <v>0.0863173</v>
      </c>
      <c r="G11" s="40">
        <f>'[3]TableB14'!$N34+'[3]TableB14'!$P34</f>
        <v>0.1243763</v>
      </c>
      <c r="H11" s="44">
        <f>'[3]TableB14'!$U34</f>
        <v>0.15298420000000001</v>
      </c>
      <c r="I11" s="43">
        <f>'[3]TableB14'!$S34</f>
        <v>0.0444583</v>
      </c>
      <c r="J11" s="21"/>
    </row>
    <row r="12" spans="1:10" ht="24.75" customHeight="1">
      <c r="A12" s="39">
        <v>1932</v>
      </c>
      <c r="B12" s="43">
        <f>'[3]TableB14'!$C35</f>
        <v>0.3947381</v>
      </c>
      <c r="C12" s="43">
        <f>'[3]TableB14'!$F35</f>
        <v>0.5692274</v>
      </c>
      <c r="D12" s="40">
        <f>'[3]TableB14'!$G35</f>
        <v>0.2912277</v>
      </c>
      <c r="E12" s="40">
        <f>'[3]TableB14'!$I35</f>
        <v>0.0813747</v>
      </c>
      <c r="F12" s="40">
        <f>'[3]TableB14'!$L35</f>
        <v>0.111874</v>
      </c>
      <c r="G12" s="40">
        <f>'[3]TableB14'!$N35+'[3]TableB14'!$P35</f>
        <v>0.08475099999999999</v>
      </c>
      <c r="H12" s="44">
        <f>'[3]TableB14'!$U35</f>
        <v>0.11753630000000001</v>
      </c>
      <c r="I12" s="43">
        <f>'[3]TableB14'!$S35</f>
        <v>0.0360345</v>
      </c>
      <c r="J12" s="21"/>
    </row>
    <row r="13" spans="1:10" ht="24.75" customHeight="1">
      <c r="A13" s="39">
        <v>1937</v>
      </c>
      <c r="B13" s="43">
        <f>'[3]TableB14'!$C36</f>
        <v>0.4300634</v>
      </c>
      <c r="C13" s="43">
        <f>'[3]TableB14'!$F36</f>
        <v>0.5279222</v>
      </c>
      <c r="D13" s="40">
        <f>'[3]TableB14'!$G36</f>
        <v>0.281503</v>
      </c>
      <c r="E13" s="40">
        <f>'[3]TableB14'!$I36</f>
        <v>0.0842311</v>
      </c>
      <c r="F13" s="40">
        <f>'[3]TableB14'!$L36</f>
        <v>0.0803924</v>
      </c>
      <c r="G13" s="40">
        <f>'[3]TableB14'!$N36+'[3]TableB14'!$P36</f>
        <v>0.0817957</v>
      </c>
      <c r="H13" s="44">
        <f>'[3]TableB14'!$U36</f>
        <v>0.1416417</v>
      </c>
      <c r="I13" s="43">
        <f>'[3]TableB14'!$S36</f>
        <v>0.0420144</v>
      </c>
      <c r="J13" s="21"/>
    </row>
    <row r="14" spans="1:9" ht="24.75" customHeight="1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24.75" customHeight="1">
      <c r="A15" s="184" t="s">
        <v>47</v>
      </c>
      <c r="B15" s="185"/>
      <c r="C15" s="185"/>
      <c r="D15" s="185"/>
      <c r="E15" s="185"/>
      <c r="F15" s="185"/>
      <c r="G15" s="185"/>
      <c r="H15" s="185"/>
      <c r="I15" s="185"/>
    </row>
  </sheetData>
  <mergeCells count="12">
    <mergeCell ref="A15:I15"/>
    <mergeCell ref="A3:I3"/>
    <mergeCell ref="B4:I4"/>
    <mergeCell ref="C5:C6"/>
    <mergeCell ref="B5:B6"/>
    <mergeCell ref="H5:H6"/>
    <mergeCell ref="A5:A6"/>
    <mergeCell ref="F5:F6"/>
    <mergeCell ref="G5:G6"/>
    <mergeCell ref="I5:I6"/>
    <mergeCell ref="E5:E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workbookViewId="0" topLeftCell="A1">
      <selection activeCell="A1" sqref="A1"/>
    </sheetView>
  </sheetViews>
  <sheetFormatPr defaultColWidth="11.421875" defaultRowHeight="12.75"/>
  <cols>
    <col min="1" max="4" width="15.7109375" style="18" customWidth="1"/>
    <col min="5" max="28" width="13.8515625" style="18" customWidth="1"/>
    <col min="29" max="16384" width="11.421875" style="18" customWidth="1"/>
  </cols>
  <sheetData>
    <row r="1" spans="1:12" ht="24.75" customHeight="1">
      <c r="A1" s="79" t="s">
        <v>67</v>
      </c>
      <c r="B1" s="31"/>
      <c r="C1" s="32"/>
      <c r="D1" s="32"/>
      <c r="E1" s="22"/>
      <c r="F1" s="22"/>
      <c r="G1" s="22"/>
      <c r="H1" s="22"/>
      <c r="I1" s="22"/>
      <c r="J1" s="22"/>
      <c r="K1" s="22"/>
      <c r="L1" s="22"/>
    </row>
    <row r="2" spans="1:12" ht="24.75" customHeight="1">
      <c r="A2" s="16"/>
      <c r="B2" s="31"/>
      <c r="C2" s="32"/>
      <c r="D2" s="32"/>
      <c r="E2" s="22"/>
      <c r="F2" s="22"/>
      <c r="G2" s="22"/>
      <c r="H2" s="22"/>
      <c r="I2" s="22"/>
      <c r="J2" s="22"/>
      <c r="K2" s="22"/>
      <c r="L2" s="22"/>
    </row>
    <row r="3" spans="1:26" ht="24.75" customHeight="1">
      <c r="A3" s="16"/>
      <c r="B3" s="22" t="s">
        <v>39</v>
      </c>
      <c r="C3" s="32"/>
      <c r="D3" s="22" t="s">
        <v>38</v>
      </c>
      <c r="E3" s="22"/>
      <c r="F3" s="22"/>
      <c r="G3" s="22"/>
      <c r="H3" s="22" t="s">
        <v>37</v>
      </c>
      <c r="I3" s="22"/>
      <c r="J3" s="22"/>
      <c r="K3" s="22" t="s">
        <v>40</v>
      </c>
      <c r="L3" s="22"/>
      <c r="M3" s="22" t="s">
        <v>42</v>
      </c>
      <c r="P3" s="22" t="s">
        <v>52</v>
      </c>
      <c r="T3" s="22" t="s">
        <v>64</v>
      </c>
      <c r="U3" s="22"/>
      <c r="Y3" s="37" t="s">
        <v>60</v>
      </c>
      <c r="Z3" s="37"/>
    </row>
    <row r="4" spans="1:26" ht="24.75" customHeight="1">
      <c r="A4" s="17"/>
      <c r="B4" s="22" t="s">
        <v>22</v>
      </c>
      <c r="C4" s="22" t="s">
        <v>21</v>
      </c>
      <c r="D4" s="22" t="s">
        <v>26</v>
      </c>
      <c r="E4" s="22" t="s">
        <v>23</v>
      </c>
      <c r="F4" s="22" t="s">
        <v>24</v>
      </c>
      <c r="G4" s="22" t="s">
        <v>25</v>
      </c>
      <c r="H4" s="22" t="s">
        <v>63</v>
      </c>
      <c r="I4" s="22"/>
      <c r="J4" s="22" t="s">
        <v>46</v>
      </c>
      <c r="K4" s="22" t="s">
        <v>41</v>
      </c>
      <c r="L4" s="22"/>
      <c r="M4" s="37" t="s">
        <v>62</v>
      </c>
      <c r="P4" s="37" t="s">
        <v>61</v>
      </c>
      <c r="T4" s="37" t="s">
        <v>65</v>
      </c>
      <c r="U4" s="37"/>
      <c r="Y4" s="37" t="s">
        <v>66</v>
      </c>
      <c r="Z4" s="37"/>
    </row>
    <row r="5" spans="1:26" ht="24.75" customHeight="1">
      <c r="A5" s="25">
        <v>1872</v>
      </c>
      <c r="B5" s="30">
        <f>'[6]TableC1'!$K12</f>
        <v>0.0487906538685049</v>
      </c>
      <c r="C5" s="29">
        <f>'[4]TableA3'!$D8</f>
        <v>0.16830393473146238</v>
      </c>
      <c r="D5" s="26">
        <v>0.01</v>
      </c>
      <c r="E5" s="36">
        <f>'[3]TableB8'!$C8+'[3]TableB8'!$D8+'[3]TableB8'!$E8+'[3]TableB8'!$F8+0.01</f>
        <v>0.04330847027047566</v>
      </c>
      <c r="F5" s="36">
        <f>'[3]TableB8'!$H8+'[3]TableB8'!$G8-0.01</f>
        <v>0.4344451976253007</v>
      </c>
      <c r="G5" s="36">
        <f>'[3]TableB8'!$I18-0.01</f>
        <v>0.5122463321042237</v>
      </c>
      <c r="H5" s="34">
        <f>'[3]TableB15'!$P9</f>
        <v>0.2462824894310132</v>
      </c>
      <c r="I5" s="34">
        <f>'[3]TableB17'!$F9</f>
        <v>0.4530845934749494</v>
      </c>
      <c r="J5" s="34">
        <f aca="true" t="shared" si="0" ref="J5:J11">(I5-H5)/I5</f>
        <v>0.4564315516841119</v>
      </c>
      <c r="K5" s="34">
        <f>'[3]TableB17'!$I9</f>
        <v>1.0997552300159676</v>
      </c>
      <c r="L5" s="34">
        <f>'[3]TableB17'!$K9</f>
        <v>1.958205504067295</v>
      </c>
      <c r="M5" s="33">
        <f>'[3]TableB18'!$P9</f>
        <v>0.7167717756416031</v>
      </c>
      <c r="N5" s="33">
        <f>'[3]TableB18'!$O9</f>
        <v>0.617225422947714</v>
      </c>
      <c r="O5" s="33">
        <f>'[3]TableB18'!$N9</f>
        <v>0.09226096686240427</v>
      </c>
      <c r="P5" s="33" t="s">
        <v>23</v>
      </c>
      <c r="Q5" s="34">
        <f>'[3]TableB18'!$H$23</f>
        <v>0.3370436</v>
      </c>
      <c r="R5" s="34">
        <f>'[3]TableB18'!$E$23</f>
        <v>0.2771691</v>
      </c>
      <c r="S5" s="34">
        <f>'[3]TableB18'!$B$23</f>
        <v>0.2176471</v>
      </c>
      <c r="T5" s="78" t="str">
        <f>'[3]TableB19'!C$18</f>
        <v>20-29</v>
      </c>
      <c r="U5" s="78">
        <f>'[3]TableB19'!C$10</f>
        <v>0.0780324189481268</v>
      </c>
      <c r="V5" s="78">
        <f>'[3]TableB19'!C$22</f>
        <v>0.34751550000000003</v>
      </c>
      <c r="W5" s="78">
        <f>'[3]TableB19'!C$34</f>
        <v>0.7824761</v>
      </c>
      <c r="X5" s="78">
        <f>'[3]TableB19'!C$46</f>
        <v>0.8240523</v>
      </c>
      <c r="Y5" s="77">
        <f>'[3]TableB18'!$M21</f>
        <v>96.81022</v>
      </c>
      <c r="Z5" s="77">
        <f>0.05*'[3]TableB8'!$I72</f>
        <v>89.85828827605819</v>
      </c>
    </row>
    <row r="6" spans="1:26" ht="24.75" customHeight="1">
      <c r="A6" s="25">
        <v>1882</v>
      </c>
      <c r="B6" s="30">
        <f>'[6]TableC1'!$K13</f>
        <v>0.06408541787060734</v>
      </c>
      <c r="C6" s="29">
        <f>'[4]TableA3'!$D9</f>
        <v>0.2013553799715777</v>
      </c>
      <c r="D6" s="26">
        <v>0.01</v>
      </c>
      <c r="E6" s="36">
        <f>'[3]TableB8'!$C9+'[3]TableB8'!$D9+'[3]TableB8'!$E9+'[3]TableB8'!$F9+0.01</f>
        <v>0.032675337461347556</v>
      </c>
      <c r="F6" s="36">
        <f>'[3]TableB8'!$H9+'[3]TableB8'!$G9-0.01</f>
        <v>0.41862496493966667</v>
      </c>
      <c r="G6" s="36">
        <f>'[3]TableB8'!$I19-0.01</f>
        <v>0.5386996975989855</v>
      </c>
      <c r="H6" s="34">
        <f>'[3]TableB15'!$P10</f>
        <v>0.23806724722567915</v>
      </c>
      <c r="I6" s="34">
        <f>'[3]TableB17'!$F10</f>
        <v>0.4393581032754127</v>
      </c>
      <c r="J6" s="34">
        <f>(I6-H6)/I6</f>
        <v>0.4581475897431073</v>
      </c>
      <c r="K6" s="34">
        <f>'[3]TableB17'!$I10</f>
        <v>1.0664374354934798</v>
      </c>
      <c r="L6" s="34">
        <f>'[3]TableB17'!$K10</f>
        <v>1.8988804044118275</v>
      </c>
      <c r="M6" s="33">
        <f>'[3]TableB18'!$P10</f>
        <v>0.7213000781800214</v>
      </c>
      <c r="N6" s="33">
        <f>'[3]TableB18'!$O10</f>
        <v>0.6134948359993255</v>
      </c>
      <c r="O6" s="33">
        <f>'[3]TableB18'!$N10</f>
        <v>0.0933853501891551</v>
      </c>
      <c r="P6" s="37" t="s">
        <v>24</v>
      </c>
      <c r="Q6" s="34">
        <f>'[3]TableB18'!$I$23</f>
        <v>0.643266</v>
      </c>
      <c r="R6" s="34">
        <f>'[3]TableB18'!$F$23</f>
        <v>0.544537</v>
      </c>
      <c r="S6" s="34">
        <f>'[3]TableB18'!$C$23</f>
        <v>0.4308812</v>
      </c>
      <c r="T6" s="78" t="str">
        <f>'[3]TableB19'!D$18</f>
        <v>30-39</v>
      </c>
      <c r="U6" s="78">
        <f>'[3]TableB19'!D$10</f>
        <v>0.06936399891930835</v>
      </c>
      <c r="V6" s="78">
        <f>'[3]TableB19'!D$22</f>
        <v>0.3089109</v>
      </c>
      <c r="W6" s="78">
        <f>'[3]TableB19'!D$34</f>
        <v>0.7349861</v>
      </c>
      <c r="X6" s="78">
        <f>'[3]TableB19'!D$46</f>
        <v>0.7718398</v>
      </c>
      <c r="Y6" s="77">
        <f>'[3]TableB18'!$M22</f>
        <v>82.98305</v>
      </c>
      <c r="Z6" s="77">
        <f>0.045*'[3]TableB8'!$I73</f>
        <v>76.5439837853187</v>
      </c>
    </row>
    <row r="7" spans="1:26" ht="24.75" customHeight="1">
      <c r="A7" s="25">
        <v>1912</v>
      </c>
      <c r="B7" s="30">
        <f>'[6]TableC1'!$K14</f>
        <v>0.0672940917471587</v>
      </c>
      <c r="C7" s="29">
        <f>'[4]TableA3'!$D10</f>
        <v>0.24360400702648305</v>
      </c>
      <c r="D7" s="26">
        <v>0.01</v>
      </c>
      <c r="E7" s="36">
        <f>'[3]TableB8'!$C10+'[3]TableB8'!$D10+'[3]TableB8'!$E10+'[3]TableB8'!$F10+0.01</f>
        <v>0.02820480109268505</v>
      </c>
      <c r="F7" s="36">
        <f>'[3]TableB8'!$H10+'[3]TableB8'!$G10-0.01</f>
        <v>0.33574989202022354</v>
      </c>
      <c r="G7" s="36">
        <f>'[3]TableB8'!$I20-0.01</f>
        <v>0.6260453068870911</v>
      </c>
      <c r="H7" s="34">
        <f>'[3]TableB15'!$P11</f>
        <v>0.42275332599359594</v>
      </c>
      <c r="I7" s="34">
        <f>'[3]TableB17'!$F11</f>
        <v>0.5629086041425139</v>
      </c>
      <c r="J7" s="34">
        <f t="shared" si="0"/>
        <v>0.24898407506564643</v>
      </c>
      <c r="K7" s="34">
        <f>'[3]TableB17'!$I11</f>
        <v>1.3663269295448799</v>
      </c>
      <c r="L7" s="34">
        <f>'[3]TableB17'!$K11</f>
        <v>2.4328585495804407</v>
      </c>
      <c r="M7" s="33">
        <f>'[3]TableB18'!$P11</f>
        <v>0.7379537035893659</v>
      </c>
      <c r="N7" s="33">
        <f>'[3]TableB18'!$O11</f>
        <v>0.6591054065627486</v>
      </c>
      <c r="O7" s="33">
        <f>'[3]TableB18'!$N11</f>
        <v>0.0830048253272101</v>
      </c>
      <c r="P7" s="37" t="s">
        <v>25</v>
      </c>
      <c r="Q7" s="34">
        <f>'[3]TableB18'!$J$23</f>
        <v>0.8079228</v>
      </c>
      <c r="R7" s="34">
        <f>'[3]TableB18'!$G$23</f>
        <v>0.7396494</v>
      </c>
      <c r="S7" s="34">
        <f>'[3]TableB18'!$D$23</f>
        <v>0.6796875</v>
      </c>
      <c r="T7" s="78" t="str">
        <f>'[3]TableB19'!E$18</f>
        <v>40-49</v>
      </c>
      <c r="U7" s="78">
        <f>'[3]TableB19'!E$10</f>
        <v>0.07569489211249736</v>
      </c>
      <c r="V7" s="78">
        <f>'[3]TableB19'!E$22</f>
        <v>0.2736706</v>
      </c>
      <c r="W7" s="78">
        <f>'[3]TableB19'!E$34</f>
        <v>0.701071</v>
      </c>
      <c r="X7" s="78">
        <f>'[3]TableB19'!E$46</f>
        <v>0.7459328</v>
      </c>
      <c r="Y7" s="77">
        <f>'[3]TableB18'!$M23</f>
        <v>103.5137</v>
      </c>
      <c r="Z7" s="77">
        <f>0.04*'[3]TableB8'!$I74</f>
        <v>88.4191930155361</v>
      </c>
    </row>
    <row r="8" spans="1:26" ht="24.75" customHeight="1">
      <c r="A8" s="25">
        <v>1922</v>
      </c>
      <c r="B8" s="30">
        <f>'[6]TableC1'!$K15</f>
        <v>0.05816065615000907</v>
      </c>
      <c r="C8" s="29">
        <f>'[4]TableA3'!$D11</f>
        <v>0.2246244293779944</v>
      </c>
      <c r="D8" s="26">
        <v>0.01</v>
      </c>
      <c r="E8" s="36">
        <f>'[3]TableB8'!$C11+'[3]TableB8'!$D11+'[3]TableB8'!$E11+'[3]TableB8'!$F11+0.01</f>
        <v>0.0492973487712721</v>
      </c>
      <c r="F8" s="36">
        <f>'[3]TableB8'!$H11+'[3]TableB8'!$G11-0.01</f>
        <v>0.34617465893495847</v>
      </c>
      <c r="G8" s="36">
        <f>'[3]TableB8'!$I21-0.01</f>
        <v>0.594527992293769</v>
      </c>
      <c r="H8" s="34">
        <f>'[3]TableB15'!$P12</f>
        <v>0.29685998376950434</v>
      </c>
      <c r="I8" s="34">
        <f>'[3]TableB17'!$F12</f>
        <v>0.5547509498199042</v>
      </c>
      <c r="J8" s="34">
        <f t="shared" si="0"/>
        <v>0.4648770157745963</v>
      </c>
      <c r="K8" s="34">
        <f>'[3]TableB17'!$I12</f>
        <v>1.3465261613546713</v>
      </c>
      <c r="L8" s="34">
        <f>'[3]TableB17'!$K12</f>
        <v>2.3976016376817233</v>
      </c>
      <c r="M8" s="33">
        <f>'[3]TableB18'!$P12</f>
        <v>0.7159792613598259</v>
      </c>
      <c r="N8" s="33">
        <f>'[3]TableB18'!$O12</f>
        <v>0.5976776337589691</v>
      </c>
      <c r="O8" s="33">
        <f>'[3]TableB18'!$N12</f>
        <v>0.11096470409505622</v>
      </c>
      <c r="T8" s="78" t="str">
        <f>'[3]TableB19'!F$18</f>
        <v>50-59</v>
      </c>
      <c r="U8" s="78">
        <f>'[3]TableB19'!F$10</f>
        <v>0.08276959702878366</v>
      </c>
      <c r="V8" s="78">
        <f>'[3]TableB19'!F$22</f>
        <v>0.271777</v>
      </c>
      <c r="W8" s="78">
        <f>'[3]TableB19'!F$34</f>
        <v>0.7013559</v>
      </c>
      <c r="X8" s="78">
        <f>'[3]TableB19'!F$46</f>
        <v>0.7684606</v>
      </c>
      <c r="Y8" s="77">
        <f>'[3]TableB18'!$M24</f>
        <v>65.0201</v>
      </c>
      <c r="Z8" s="77">
        <f>0.04*'[3]TableB8'!$I75</f>
        <v>30.378411896643936</v>
      </c>
    </row>
    <row r="9" spans="1:26" ht="24.75" customHeight="1">
      <c r="A9" s="25">
        <v>1927</v>
      </c>
      <c r="B9" s="30">
        <f>'[6]TableC1'!$K16</f>
        <v>0.05664641797855351</v>
      </c>
      <c r="C9" s="29">
        <f>'[4]TableA3'!$D12</f>
        <v>0.21094172983757903</v>
      </c>
      <c r="D9" s="26">
        <v>0.01</v>
      </c>
      <c r="E9" s="36">
        <f>'[3]TableB8'!$C12+'[3]TableB8'!$D12+'[3]TableB8'!$E12+'[3]TableB8'!$F12+0.01</f>
        <v>0.050411192981856416</v>
      </c>
      <c r="F9" s="36">
        <f>'[3]TableB8'!$H12+'[3]TableB8'!$G12-0.01</f>
        <v>0.3570031804026847</v>
      </c>
      <c r="G9" s="36">
        <f>'[3]TableB8'!$I22-0.01</f>
        <v>0.5825856266154588</v>
      </c>
      <c r="H9" s="34">
        <f>'[3]TableB15'!$P13</f>
        <v>0.23968740801688965</v>
      </c>
      <c r="I9" s="34">
        <f>'[3]TableB17'!$F13</f>
        <v>0.5214855293733347</v>
      </c>
      <c r="J9" s="34">
        <f t="shared" si="0"/>
        <v>0.5403757256602686</v>
      </c>
      <c r="K9" s="34">
        <f>'[3]TableB17'!$I13</f>
        <v>1.2657822547163677</v>
      </c>
      <c r="L9" s="34">
        <f>'[3]TableB17'!$K13</f>
        <v>2.2538304074264905</v>
      </c>
      <c r="M9" s="33">
        <f>'[3]TableB18'!$P13</f>
        <v>0.6615241262925387</v>
      </c>
      <c r="N9" s="33">
        <f>'[3]TableB18'!$O13</f>
        <v>0.5840058738521042</v>
      </c>
      <c r="O9" s="33">
        <f>'[3]TableB18'!$N13</f>
        <v>0.08854119669785361</v>
      </c>
      <c r="T9" s="78" t="str">
        <f>'[3]TableB19'!G$18</f>
        <v>60-69</v>
      </c>
      <c r="U9" s="78">
        <f>'[3]TableB19'!G$10</f>
        <v>0.08812242858785206</v>
      </c>
      <c r="V9" s="78">
        <f>'[3]TableB19'!G$22</f>
        <v>0.2775564</v>
      </c>
      <c r="W9" s="78">
        <f>'[3]TableB19'!G$34</f>
        <v>0.6619204</v>
      </c>
      <c r="X9" s="78">
        <f>'[3]TableB19'!G$46</f>
        <v>0.7288135</v>
      </c>
      <c r="Y9" s="77">
        <f>'[3]TableB18'!$M25</f>
        <v>99.26521</v>
      </c>
      <c r="Z9" s="77">
        <f>0.04*'[3]TableB8'!$I76</f>
        <v>26.993203469778187</v>
      </c>
    </row>
    <row r="10" spans="1:26" ht="24.75" customHeight="1">
      <c r="A10" s="25">
        <v>1932</v>
      </c>
      <c r="B10" s="30">
        <f>'[6]TableC1'!$K17</f>
        <v>0.05651644900336872</v>
      </c>
      <c r="C10" s="29">
        <f>'[4]TableA3'!$D13</f>
        <v>0.2170585962671845</v>
      </c>
      <c r="D10" s="26">
        <v>0.01</v>
      </c>
      <c r="E10" s="36">
        <f>'[3]TableB8'!$C13+'[3]TableB8'!$D13+'[3]TableB8'!$E13+'[3]TableB8'!$F13+0.01</f>
        <v>0.07433487133974204</v>
      </c>
      <c r="F10" s="36">
        <f>'[3]TableB8'!$H13+'[3]TableB8'!$G13-0.01</f>
        <v>0.355715854965417</v>
      </c>
      <c r="G10" s="36">
        <f>'[3]TableB8'!$I23-0.01</f>
        <v>0.5599492736948408</v>
      </c>
      <c r="H10" s="34">
        <f>'[3]TableB15'!$P14</f>
        <v>0.2499548067652512</v>
      </c>
      <c r="I10" s="34">
        <f>'[3]TableB17'!$F14</f>
        <v>0.4945746113536105</v>
      </c>
      <c r="J10" s="34">
        <f t="shared" si="0"/>
        <v>0.4946064738722734</v>
      </c>
      <c r="K10" s="34">
        <f>'[3]TableB17'!$I14</f>
        <v>1.20046239334183</v>
      </c>
      <c r="L10" s="34">
        <f>'[3]TableB17'!$K14</f>
        <v>2.137522970482839</v>
      </c>
      <c r="M10" s="33">
        <f>'[3]TableB18'!$P14</f>
        <v>0.655769416874891</v>
      </c>
      <c r="N10" s="33">
        <f>'[3]TableB18'!$O14</f>
        <v>0.5866861044119204</v>
      </c>
      <c r="O10" s="33">
        <f>'[3]TableB18'!$N14</f>
        <v>0.10942445466194317</v>
      </c>
      <c r="T10" s="78" t="str">
        <f>'[3]TableB19'!H$18</f>
        <v>70-79</v>
      </c>
      <c r="U10" s="78">
        <f>'[3]TableB19'!H$10</f>
        <v>0.09761650410455822</v>
      </c>
      <c r="V10" s="78">
        <f>'[3]TableB19'!H$22</f>
        <v>0.3084415</v>
      </c>
      <c r="W10" s="78">
        <f>'[3]TableB19'!H$34</f>
        <v>0.6871674</v>
      </c>
      <c r="X10" s="78">
        <f>'[3]TableB19'!H$46</f>
        <v>0.7756466</v>
      </c>
      <c r="Y10" s="77">
        <f>'[3]TableB18'!$M26</f>
        <v>73.04872</v>
      </c>
      <c r="Z10" s="77">
        <f>0.04*'[3]TableB8'!$I77</f>
        <v>32.43990272556126</v>
      </c>
    </row>
    <row r="11" spans="1:26" ht="24.75" customHeight="1">
      <c r="A11" s="25">
        <v>1937</v>
      </c>
      <c r="B11" s="30">
        <f>'[6]TableC1'!$K18</f>
        <v>0.054425853448942275</v>
      </c>
      <c r="C11" s="29">
        <f>'[4]TableA3'!$D14</f>
        <v>0.1885407507959088</v>
      </c>
      <c r="D11" s="26">
        <v>0.01</v>
      </c>
      <c r="E11" s="36">
        <f>'[3]TableB8'!$C14+'[3]TableB8'!$D14+'[3]TableB8'!$E14+'[3]TableB8'!$F14+0.01</f>
        <v>0.09061085606714558</v>
      </c>
      <c r="F11" s="36">
        <f>'[3]TableB8'!$H14+'[3]TableB8'!$G14-0.01</f>
        <v>0.3855500584424981</v>
      </c>
      <c r="G11" s="36">
        <f>'[3]TableB8'!$I24-0.01</f>
        <v>0.5138390854903563</v>
      </c>
      <c r="H11" s="34">
        <f>'[3]TableB15'!$P15</f>
        <v>0.2199581586713439</v>
      </c>
      <c r="I11" s="34">
        <f>'[3]TableB17'!$F15</f>
        <v>0.47853057607803096</v>
      </c>
      <c r="J11" s="34">
        <f t="shared" si="0"/>
        <v>0.5403466995273531</v>
      </c>
      <c r="K11" s="34">
        <f>'[3]TableB17'!$I15</f>
        <v>1.1615193086309725</v>
      </c>
      <c r="L11" s="34">
        <f>'[3]TableB17'!$K15</f>
        <v>2.0681815745569</v>
      </c>
      <c r="M11" s="33">
        <f>'[3]TableB18'!$P15</f>
        <v>0.6730260596266818</v>
      </c>
      <c r="N11" s="33">
        <f>'[3]TableB18'!$O15</f>
        <v>0.6087887169596351</v>
      </c>
      <c r="O11" s="33">
        <f>'[3]TableB18'!$N15</f>
        <v>0.1055400772019881</v>
      </c>
      <c r="T11" s="78" t="str">
        <f>'[3]TableB19'!I$18</f>
        <v>80+</v>
      </c>
      <c r="U11" s="78">
        <f>'[3]TableB19'!I$10</f>
        <v>0.1147408690909091</v>
      </c>
      <c r="V11" s="78">
        <f>'[3]TableB19'!I$22</f>
        <v>0.3457944</v>
      </c>
      <c r="W11" s="78">
        <f>'[3]TableB19'!I$34</f>
        <v>0.6851057</v>
      </c>
      <c r="X11" s="78">
        <f>'[3]TableB19'!I$46</f>
        <v>0.7768455000000001</v>
      </c>
      <c r="Y11" s="77">
        <f>'[3]TableB18'!$M27</f>
        <v>72.95052</v>
      </c>
      <c r="Z11" s="77">
        <f>0.04*'[3]TableB8'!$I78</f>
        <v>22.660884366855296</v>
      </c>
    </row>
    <row r="12" spans="1:4" ht="18" customHeight="1">
      <c r="A12" s="27"/>
      <c r="B12" s="27"/>
      <c r="C12" s="28"/>
      <c r="D12" s="35"/>
    </row>
    <row r="13" spans="1:2" ht="15">
      <c r="A13" s="22"/>
      <c r="B13" s="2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t.piketty</cp:lastModifiedBy>
  <cp:lastPrinted>2011-05-14T12:57:50Z</cp:lastPrinted>
  <dcterms:created xsi:type="dcterms:W3CDTF">2010-04-01T09:23:39Z</dcterms:created>
  <dcterms:modified xsi:type="dcterms:W3CDTF">2011-05-14T12:57:58Z</dcterms:modified>
  <cp:category/>
  <cp:version/>
  <cp:contentType/>
  <cp:contentStatus/>
</cp:coreProperties>
</file>