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t.piketty\Dropbox\PikettyPerso\PersoEnCours\"/>
    </mc:Choice>
  </mc:AlternateContent>
  <bookViews>
    <workbookView xWindow="0" yWindow="0" windowWidth="20160" windowHeight="9732"/>
  </bookViews>
  <sheets>
    <sheet name="ReadMe" sheetId="4" r:id="rId1"/>
    <sheet name="F1FR" sheetId="5" r:id="rId2"/>
    <sheet name="F1EN" sheetId="6" r:id="rId3"/>
    <sheet name="Data" sheetId="1" r:id="rId4"/>
  </sheets>
  <externalReferences>
    <externalReference r:id="rId5"/>
    <externalReference r:id="rId6"/>
    <externalReference r:id="rId7"/>
  </externalReferences>
  <definedNames>
    <definedName name="females">'[1]rba table'!$I$10:$I$49</definedName>
    <definedName name="HTML_CodePage" hidden="1">1252</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'[1]rba table'!$C$10:$C$49</definedName>
    <definedName name="Rentflag">IF([2]Comparison!$B$7,"","not ")</definedName>
    <definedName name="Table_DE.4b__Sources_of_private_wealth_accumulation_in_Germany__1870_2010___Multiplicative_decomposition">[3]TableDE4b!$A$3</definedName>
    <definedName name="Year">[2]Output!$C$4:$C$38</definedName>
    <definedName name="YearLabel">[2]Output!$B$15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 r="G31" i="1"/>
  <c r="E31" i="1"/>
  <c r="H31" i="1"/>
  <c r="F31" i="1"/>
  <c r="D31" i="1"/>
  <c r="K31" i="1" l="1"/>
  <c r="J31" i="1"/>
  <c r="J32" i="1" s="1"/>
  <c r="D32" i="1"/>
  <c r="D33" i="1" s="1"/>
  <c r="D34" i="1" s="1"/>
  <c r="D35" i="1" s="1"/>
  <c r="D36" i="1" s="1"/>
  <c r="J33" i="1" l="1"/>
  <c r="J34" i="1" s="1"/>
  <c r="J35" i="1" s="1"/>
  <c r="J36" i="1" s="1"/>
  <c r="K33" i="1"/>
  <c r="K34" i="1" s="1"/>
  <c r="K35" i="1" s="1"/>
  <c r="K36" i="1" s="1"/>
  <c r="A32" i="1"/>
  <c r="A33" i="1"/>
  <c r="A34" i="1"/>
  <c r="A35" i="1"/>
  <c r="A36" i="1"/>
  <c r="B40" i="1"/>
  <c r="B31" i="1"/>
  <c r="B32" i="1"/>
  <c r="B33" i="1"/>
  <c r="B34" i="1"/>
  <c r="B35" i="1"/>
  <c r="B36" i="1"/>
  <c r="N31" i="1"/>
  <c r="N32" i="1"/>
  <c r="N33" i="1"/>
  <c r="N34" i="1"/>
  <c r="N35" i="1"/>
  <c r="N36" i="1"/>
  <c r="L30" i="1"/>
  <c r="L31" i="1"/>
  <c r="L32" i="1"/>
  <c r="L33" i="1"/>
  <c r="L34" i="1"/>
  <c r="L35" i="1"/>
  <c r="L36" i="1"/>
  <c r="B39" i="1"/>
  <c r="H32" i="1"/>
  <c r="I32" i="1" s="1"/>
  <c r="H33" i="1"/>
  <c r="H34" i="1"/>
  <c r="I34" i="1" s="1"/>
  <c r="H35" i="1"/>
  <c r="H36" i="1" s="1"/>
  <c r="I36" i="1" s="1"/>
  <c r="B42" i="1"/>
  <c r="F32" i="1"/>
  <c r="F33" i="1" s="1"/>
  <c r="B41" i="1"/>
  <c r="M36" i="1"/>
  <c r="Q36" i="1"/>
  <c r="P36" i="1"/>
  <c r="C36" i="1"/>
  <c r="M35" i="1"/>
  <c r="Q35" i="1"/>
  <c r="P35" i="1"/>
  <c r="C35" i="1"/>
  <c r="M34" i="1"/>
  <c r="Q34" i="1"/>
  <c r="P34" i="1"/>
  <c r="C34" i="1"/>
  <c r="M33" i="1"/>
  <c r="Q33" i="1"/>
  <c r="P33" i="1"/>
  <c r="I33" i="1"/>
  <c r="C33" i="1"/>
  <c r="M32" i="1"/>
  <c r="Q32" i="1"/>
  <c r="P32" i="1"/>
  <c r="E32" i="1"/>
  <c r="C32" i="1"/>
  <c r="C31" i="1"/>
  <c r="N41" i="1"/>
  <c r="N40" i="1"/>
  <c r="N39" i="1"/>
  <c r="P30" i="1"/>
  <c r="P4" i="1"/>
  <c r="P41" i="1"/>
  <c r="P14" i="1"/>
  <c r="P40" i="1"/>
  <c r="P21" i="1"/>
  <c r="P39" i="1"/>
  <c r="M41" i="1"/>
  <c r="M40" i="1"/>
  <c r="M39" i="1"/>
  <c r="Q5" i="1"/>
  <c r="Q6" i="1"/>
  <c r="Q7" i="1"/>
  <c r="Q8" i="1"/>
  <c r="Q9" i="1"/>
  <c r="Q10" i="1"/>
  <c r="Q11" i="1"/>
  <c r="Q12" i="1"/>
  <c r="Q13" i="1"/>
  <c r="Q14" i="1"/>
  <c r="Q15" i="1"/>
  <c r="Q16" i="1"/>
  <c r="Q17" i="1"/>
  <c r="Q18" i="1"/>
  <c r="Q19" i="1"/>
  <c r="Q20" i="1"/>
  <c r="Q21" i="1"/>
  <c r="Q22" i="1"/>
  <c r="Q23" i="1"/>
  <c r="Q24" i="1"/>
  <c r="Q25" i="1"/>
  <c r="Q26" i="1"/>
  <c r="Q27" i="1"/>
  <c r="Q28" i="1"/>
  <c r="Q29" i="1"/>
  <c r="Q30" i="1"/>
  <c r="M31" i="1"/>
  <c r="Q31" i="1"/>
  <c r="Q4" i="1"/>
  <c r="L29" i="1"/>
  <c r="L28" i="1"/>
  <c r="L27" i="1"/>
  <c r="L26" i="1"/>
  <c r="L25" i="1"/>
  <c r="L24" i="1"/>
  <c r="L23" i="1"/>
  <c r="L22" i="1"/>
  <c r="L21" i="1"/>
  <c r="L20" i="1"/>
  <c r="L19" i="1"/>
  <c r="L18" i="1"/>
  <c r="L17" i="1"/>
  <c r="L16" i="1"/>
  <c r="L15" i="1"/>
  <c r="L14" i="1"/>
  <c r="L13" i="1"/>
  <c r="L12" i="1"/>
  <c r="L11" i="1"/>
  <c r="L10" i="1"/>
  <c r="L9" i="1"/>
  <c r="L8" i="1"/>
  <c r="L7" i="1"/>
  <c r="L6" i="1"/>
  <c r="L5" i="1"/>
  <c r="L4" i="1"/>
  <c r="P31" i="1"/>
  <c r="P29" i="1"/>
  <c r="P28" i="1"/>
  <c r="P27" i="1"/>
  <c r="P26" i="1"/>
  <c r="P25" i="1"/>
  <c r="P24" i="1"/>
  <c r="P23" i="1"/>
  <c r="P22" i="1"/>
  <c r="P20" i="1"/>
  <c r="P19" i="1"/>
  <c r="P18" i="1"/>
  <c r="P17" i="1"/>
  <c r="P16" i="1"/>
  <c r="P15" i="1"/>
  <c r="P13" i="1"/>
  <c r="P12" i="1"/>
  <c r="P11" i="1"/>
  <c r="P10" i="1"/>
  <c r="P9" i="1"/>
  <c r="P8" i="1"/>
  <c r="P7" i="1"/>
  <c r="P6" i="1"/>
  <c r="P5" i="1"/>
  <c r="I35" i="1" l="1"/>
  <c r="G33" i="1"/>
  <c r="F34" i="1"/>
  <c r="G32" i="1"/>
  <c r="E33" i="1"/>
  <c r="F35" i="1" l="1"/>
  <c r="G34" i="1"/>
  <c r="E34" i="1"/>
  <c r="F36" i="1" l="1"/>
  <c r="G36" i="1" s="1"/>
  <c r="G35" i="1"/>
  <c r="E35" i="1"/>
  <c r="E36" i="1"/>
</calcChain>
</file>

<file path=xl/sharedStrings.xml><?xml version="1.0" encoding="utf-8"?>
<sst xmlns="http://schemas.openxmlformats.org/spreadsheetml/2006/main" count="31" uniqueCount="24">
  <si>
    <t>Annee</t>
  </si>
  <si>
    <t>PIB</t>
  </si>
  <si>
    <t>GDP deflator index
(base 100 = 2016)</t>
  </si>
  <si>
    <t>GDP  inflation rate</t>
  </si>
  <si>
    <t>PIB en euros courant de 2016</t>
  </si>
  <si>
    <t>2000-2016</t>
  </si>
  <si>
    <t>1990-2016</t>
  </si>
  <si>
    <t>2005-2016</t>
  </si>
  <si>
    <t>Taux de croissance annuels</t>
  </si>
  <si>
    <t>1990-2007</t>
  </si>
  <si>
    <r>
      <t xml:space="preserve">Recettes ISF
</t>
    </r>
    <r>
      <rPr>
        <i/>
        <sz val="8"/>
        <color theme="1"/>
        <rFont val="Arial"/>
        <family val="2"/>
      </rPr>
      <t xml:space="preserve"> (milliards d'euros</t>
    </r>
    <r>
      <rPr>
        <sz val="10"/>
        <color theme="1"/>
        <rFont val="Arial"/>
        <family val="2"/>
      </rPr>
      <t>)</t>
    </r>
  </si>
  <si>
    <r>
      <t xml:space="preserve">Patrimoine total net des ménages
 </t>
    </r>
    <r>
      <rPr>
        <sz val="8"/>
        <color theme="1"/>
        <rFont val="Arial Narrow"/>
        <family val="2"/>
      </rPr>
      <t xml:space="preserve">(milliards d'euros) </t>
    </r>
  </si>
  <si>
    <t>Patrimoine des ménages /PIB</t>
  </si>
  <si>
    <t>Taux d'imposition  ISF (Recettes totales/ patrimoine total des Français)</t>
  </si>
  <si>
    <r>
      <t xml:space="preserve">Recettes IFI
</t>
    </r>
    <r>
      <rPr>
        <i/>
        <sz val="8"/>
        <color theme="1"/>
        <rFont val="Arial"/>
        <family val="2"/>
      </rPr>
      <t xml:space="preserve"> (milliards d'euros</t>
    </r>
    <r>
      <rPr>
        <sz val="10"/>
        <color theme="1"/>
        <rFont val="Arial"/>
        <family val="2"/>
      </rPr>
      <t>)</t>
    </r>
  </si>
  <si>
    <t>(8-12-2018)</t>
  </si>
  <si>
    <t>Pour des données détaillées sur l'évolution des patrimoines déclarés à l'ISF et enregistrés dans les différentes sources disponibles,</t>
  </si>
  <si>
    <t xml:space="preserve">voir B. Garbinti, J. Goupille-Lebret, T. Piketty, "Accounting for wealth inequality dynamics: methods, estimates and simulations for France (1800-2014)", WID.world Working Paper 2016/05  </t>
  </si>
  <si>
    <t>Simulations recettes ISF 2018-2022 obtenues en supposant un ratio recettes/patrimoine total des ménages constant et en poursuivant les tendances antérieures sur le patrimoine total</t>
  </si>
  <si>
    <t>Hypothèse 1 : croissance patrimoines 2018-2022 = 2000-2017</t>
  </si>
  <si>
    <t>Hypothèse 2: croissance patrimoines 2018-2022 = 1990-2017</t>
  </si>
  <si>
    <t>Hypothèse 3: croissance patrimoines 2018-2022 = 1990-2007</t>
  </si>
  <si>
    <t>Hypothèse 4: croissance patrimoines 2018-2022 = 2005-2017</t>
  </si>
  <si>
    <t>Tranformation de l'ISF en IFI (et hypothèse H1)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</si>
</sst>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 _€_-;\-* #,##0.0\ _€_-;_-* &quot;-&quot;??\ _€_-;_-@_-"/>
    <numFmt numFmtId="165" formatCode="_-* #,##0\ _€_-;\-* #,##0\ _€_-;_-* &quot;-&quot;??\ _€_-;_-@_-"/>
    <numFmt numFmtId="166" formatCode="0.0%"/>
    <numFmt numFmtId="167" formatCode="_-* #,##0\ _€_-;\-* #,##0\ _€_-;_-* &quot;-&quot;?\ _€_-;_-@_-"/>
    <numFmt numFmtId="168" formatCode="0.000%"/>
  </numFmts>
  <fonts count="8" x14ac:knownFonts="1">
    <font>
      <sz val="10"/>
      <color theme="1"/>
      <name val="Arial"/>
      <family val="2"/>
    </font>
    <font>
      <sz val="10"/>
      <color theme="1"/>
      <name val="Arial"/>
      <family val="2"/>
    </font>
    <font>
      <sz val="10"/>
      <color rgb="FFFF0000"/>
      <name val="Arial"/>
      <family val="2"/>
    </font>
    <font>
      <i/>
      <sz val="8"/>
      <color theme="1"/>
      <name val="Arial"/>
      <family val="2"/>
    </font>
    <font>
      <sz val="10"/>
      <name val="Arial"/>
      <family val="2"/>
    </font>
    <font>
      <sz val="8"/>
      <color theme="1"/>
      <name val="Arial Narrow"/>
      <family val="2"/>
    </font>
    <font>
      <b/>
      <sz val="10"/>
      <color theme="1"/>
      <name val="Arial"/>
      <family val="2"/>
    </font>
    <font>
      <sz val="10"/>
      <color theme="1"/>
      <name val="Arial Narrow"/>
      <family val="2"/>
    </font>
  </fonts>
  <fills count="2">
    <fill>
      <patternFill patternType="none"/>
    </fill>
    <fill>
      <patternFill patternType="gray125"/>
    </fill>
  </fills>
  <borders count="2">
    <border>
      <left/>
      <right/>
      <top/>
      <bottom/>
      <diagonal/>
    </border>
    <border>
      <left style="thin">
        <color auto="1"/>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21">
    <xf numFmtId="0" fontId="0" fillId="0" borderId="0" xfId="0"/>
    <xf numFmtId="0" fontId="0" fillId="0" borderId="0" xfId="0" applyNumberFormat="1"/>
    <xf numFmtId="0" fontId="0" fillId="0" borderId="0" xfId="0" applyAlignment="1">
      <alignment wrapText="1"/>
    </xf>
    <xf numFmtId="0" fontId="0" fillId="0" borderId="0" xfId="0" applyAlignment="1">
      <alignment horizontal="center" vertical="center" wrapText="1"/>
    </xf>
    <xf numFmtId="164" fontId="0" fillId="0" borderId="0" xfId="1" applyNumberFormat="1" applyFont="1" applyAlignment="1">
      <alignment horizontal="center" vertical="center"/>
    </xf>
    <xf numFmtId="165" fontId="0" fillId="0" borderId="0" xfId="1" applyNumberFormat="1" applyFont="1" applyAlignment="1">
      <alignment horizontal="center" vertical="center"/>
    </xf>
    <xf numFmtId="166" fontId="0" fillId="0" borderId="0" xfId="2" applyNumberFormat="1" applyFont="1"/>
    <xf numFmtId="164" fontId="2" fillId="0" borderId="0" xfId="0" applyNumberFormat="1" applyFont="1" applyAlignment="1">
      <alignment vertical="center" wrapText="1"/>
    </xf>
    <xf numFmtId="1" fontId="0" fillId="0" borderId="0" xfId="0" applyNumberFormat="1" applyAlignment="1">
      <alignment horizontal="center" vertical="center"/>
    </xf>
    <xf numFmtId="1" fontId="4" fillId="0" borderId="1" xfId="3" applyNumberFormat="1" applyFont="1" applyFill="1" applyBorder="1" applyAlignment="1">
      <alignment horizontal="center" vertical="center" wrapText="1"/>
    </xf>
    <xf numFmtId="0" fontId="0" fillId="0" borderId="0" xfId="0" applyBorder="1" applyAlignment="1">
      <alignment vertical="center" wrapText="1"/>
    </xf>
    <xf numFmtId="167" fontId="0" fillId="0" borderId="0" xfId="0" applyNumberFormat="1"/>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9" fontId="0" fillId="0" borderId="0" xfId="0" applyNumberFormat="1"/>
    <xf numFmtId="168" fontId="2" fillId="0" borderId="0" xfId="0" applyNumberFormat="1" applyFont="1" applyAlignment="1">
      <alignment horizontal="center" vertical="center" wrapText="1"/>
    </xf>
    <xf numFmtId="168" fontId="0" fillId="0" borderId="0" xfId="2" applyNumberFormat="1" applyFont="1" applyAlignment="1">
      <alignment horizontal="center" vertical="center"/>
    </xf>
    <xf numFmtId="0" fontId="0" fillId="0" borderId="0" xfId="0" applyAlignment="1">
      <alignment horizontal="center" vertical="center" wrapText="1"/>
    </xf>
    <xf numFmtId="0" fontId="6" fillId="0" borderId="0" xfId="0" applyFont="1"/>
    <xf numFmtId="0" fontId="7" fillId="0" borderId="0" xfId="0" applyFont="1" applyAlignment="1">
      <alignment horizontal="center" vertical="center" wrapText="1"/>
    </xf>
    <xf numFmtId="0" fontId="0" fillId="0" borderId="0" xfId="0" applyAlignment="1">
      <alignment horizontal="center" vertical="center" wrapText="1"/>
    </xf>
  </cellXfs>
  <cellStyles count="4">
    <cellStyle name="Milliers" xfId="1" builtinId="3"/>
    <cellStyle name="Normal" xfId="0" builtinId="0"/>
    <cellStyle name="Normal 2"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externalLink" Target="externalLinks/externalLink3.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2.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Les recettes de l'ISF 1990-2022: une forte croissance interrompue</a:t>
            </a:r>
            <a:endParaRPr lang="fr-FR" sz="1600" b="0" baseline="0">
              <a:latin typeface="Arial" panose="020B0604020202020204" pitchFamily="34" charset="0"/>
              <a:cs typeface="Arial" panose="020B0604020202020204" pitchFamily="34" charset="0"/>
            </a:endParaRPr>
          </a:p>
        </c:rich>
      </c:tx>
      <c:layout>
        <c:manualLayout>
          <c:xMode val="edge"/>
          <c:yMode val="edge"/>
          <c:x val="0.17957360017497814"/>
          <c:y val="2.2032498912041096E-3"/>
        </c:manualLayout>
      </c:layout>
      <c:overlay val="0"/>
      <c:spPr>
        <a:noFill/>
        <a:ln w="25400">
          <a:noFill/>
        </a:ln>
      </c:spPr>
    </c:title>
    <c:autoTitleDeleted val="0"/>
    <c:plotArea>
      <c:layout>
        <c:manualLayout>
          <c:layoutTarget val="inner"/>
          <c:xMode val="edge"/>
          <c:yMode val="edge"/>
          <c:x val="8.0710739282589677E-2"/>
          <c:y val="5.2164528568027016E-2"/>
          <c:w val="0.88587182852143487"/>
          <c:h val="0.61121690954358265"/>
        </c:manualLayout>
      </c:layout>
      <c:lineChart>
        <c:grouping val="standard"/>
        <c:varyColors val="0"/>
        <c:ser>
          <c:idx val="1"/>
          <c:order val="0"/>
          <c:tx>
            <c:v>Recettes en cas de maintien de l'ISF Hypothèse haute (tendance 1990-2007)</c:v>
          </c:tx>
          <c:spPr>
            <a:ln w="41275">
              <a:solidFill>
                <a:srgbClr val="00B050"/>
              </a:solidFill>
            </a:ln>
          </c:spPr>
          <c:marker>
            <c:symbol val="none"/>
          </c:marker>
          <c:cat>
            <c:numRef>
              <c:f>Data!$A$4:$A$36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Data!$G$4:$G$36</c:f>
              <c:numCache>
                <c:formatCode>_-* #,##0\ _€_-;\-* #,##0\ _€_-;_-* "-"??\ _€_-;_-@_-</c:formatCode>
                <c:ptCount val="33"/>
                <c:pt idx="27" formatCode="_-* #,##0.0\ _€_-;\-* #,##0.0\ _€_-;_-* &quot;-&quot;??\ _€_-;_-@_-">
                  <c:v>4.2592669146975348</c:v>
                </c:pt>
                <c:pt idx="28" formatCode="_-* #,##0.0\ _€_-;\-* #,##0.0\ _€_-;_-* &quot;-&quot;??\ _€_-;_-@_-">
                  <c:v>4.6150593154671604</c:v>
                </c:pt>
                <c:pt idx="29" formatCode="_-* #,##0.0\ _€_-;\-* #,##0.0\ _€_-;_-* &quot;-&quot;??\ _€_-;_-@_-">
                  <c:v>4.928659794705383</c:v>
                </c:pt>
                <c:pt idx="30" formatCode="_-* #,##0.0\ _€_-;\-* #,##0.0\ _€_-;_-* &quot;-&quot;??\ _€_-;_-@_-">
                  <c:v>5.2635699156742852</c:v>
                </c:pt>
                <c:pt idx="31" formatCode="_-* #,##0.0\ _€_-;\-* #,##0.0\ _€_-;_-* &quot;-&quot;??\ _€_-;_-@_-">
                  <c:v>5.6212377017690907</c:v>
                </c:pt>
                <c:pt idx="32" formatCode="_-* #,##0.0\ _€_-;\-* #,##0.0\ _€_-;_-* &quot;-&quot;??\ _€_-;_-@_-">
                  <c:v>6.0032095718334109</c:v>
                </c:pt>
              </c:numCache>
            </c:numRef>
          </c:val>
          <c:smooth val="1"/>
        </c:ser>
        <c:ser>
          <c:idx val="2"/>
          <c:order val="1"/>
          <c:tx>
            <c:v>Hypoth. médiane (tendance 2000-2017)</c:v>
          </c:tx>
          <c:spPr>
            <a:ln w="60325">
              <a:solidFill>
                <a:srgbClr val="FF0000"/>
              </a:solidFill>
            </a:ln>
          </c:spPr>
          <c:marker>
            <c:symbol val="none"/>
          </c:marker>
          <c:cat>
            <c:numRef>
              <c:f>Data!$A$4:$A$36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Data!$C$4:$C$36</c:f>
              <c:numCache>
                <c:formatCode>_-* #,##0.0\ _€_-;\-* #,##0.0\ _€_-;_-* "-"??\ _€_-;_-@_-</c:formatCode>
                <c:ptCount val="33"/>
                <c:pt idx="0">
                  <c:v>0.92409074999999996</c:v>
                </c:pt>
                <c:pt idx="1">
                  <c:v>0.98161754000000001</c:v>
                </c:pt>
                <c:pt idx="2">
                  <c:v>1.0693535999999999</c:v>
                </c:pt>
                <c:pt idx="3">
                  <c:v>1.033147</c:v>
                </c:pt>
                <c:pt idx="4">
                  <c:v>1.1891023000000001</c:v>
                </c:pt>
                <c:pt idx="5">
                  <c:v>1.2295318</c:v>
                </c:pt>
                <c:pt idx="6">
                  <c:v>1.3596927999999999</c:v>
                </c:pt>
                <c:pt idx="7">
                  <c:v>1.4359999999999999</c:v>
                </c:pt>
                <c:pt idx="8">
                  <c:v>1.5880000000000001</c:v>
                </c:pt>
                <c:pt idx="9">
                  <c:v>1.7869999999999999</c:v>
                </c:pt>
                <c:pt idx="10">
                  <c:v>2.238</c:v>
                </c:pt>
                <c:pt idx="11">
                  <c:v>2.395</c:v>
                </c:pt>
                <c:pt idx="12">
                  <c:v>2.2690000000000001</c:v>
                </c:pt>
                <c:pt idx="13">
                  <c:v>2.1560000000000001</c:v>
                </c:pt>
                <c:pt idx="14">
                  <c:v>2.44</c:v>
                </c:pt>
                <c:pt idx="15">
                  <c:v>2.8</c:v>
                </c:pt>
                <c:pt idx="16">
                  <c:v>3.319</c:v>
                </c:pt>
                <c:pt idx="17">
                  <c:v>4.0314449000000003</c:v>
                </c:pt>
                <c:pt idx="18">
                  <c:v>3.8102523000000001</c:v>
                </c:pt>
                <c:pt idx="19">
                  <c:v>3.2663141000000002</c:v>
                </c:pt>
                <c:pt idx="20">
                  <c:v>3.6168813000000002</c:v>
                </c:pt>
                <c:pt idx="21">
                  <c:v>3.8725955999999999</c:v>
                </c:pt>
                <c:pt idx="22">
                  <c:v>4.0470136999999999</c:v>
                </c:pt>
                <c:pt idx="23">
                  <c:v>3.6342300000000001</c:v>
                </c:pt>
                <c:pt idx="24">
                  <c:v>3.8024092999999999</c:v>
                </c:pt>
                <c:pt idx="25">
                  <c:v>3.8929603000000004</c:v>
                </c:pt>
                <c:pt idx="26">
                  <c:v>4.0464500000000001</c:v>
                </c:pt>
                <c:pt idx="27">
                  <c:v>4.2592669146975348</c:v>
                </c:pt>
                <c:pt idx="28">
                  <c:v>4.483276612990907</c:v>
                </c:pt>
                <c:pt idx="29">
                  <c:v>4.7190677623965183</c:v>
                </c:pt>
                <c:pt idx="30">
                  <c:v>4.9672599905080288</c:v>
                </c:pt>
                <c:pt idx="31">
                  <c:v>5.228505513294774</c:v>
                </c:pt>
                <c:pt idx="32">
                  <c:v>5.5034908490380658</c:v>
                </c:pt>
              </c:numCache>
            </c:numRef>
          </c:val>
          <c:smooth val="1"/>
        </c:ser>
        <c:ser>
          <c:idx val="3"/>
          <c:order val="2"/>
          <c:tx>
            <c:v>Hypothèse basse (tendance 2005-2017)</c:v>
          </c:tx>
          <c:spPr>
            <a:ln w="44450">
              <a:solidFill>
                <a:schemeClr val="accent1"/>
              </a:solidFill>
            </a:ln>
          </c:spPr>
          <c:marker>
            <c:symbol val="none"/>
          </c:marker>
          <c:cat>
            <c:numRef>
              <c:f>Data!$A$4:$A$36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Data!$I$4:$I$36</c:f>
              <c:numCache>
                <c:formatCode>_-* #,##0\ _€_-;\-* #,##0\ _€_-;_-* "-"??\ _€_-;_-@_-</c:formatCode>
                <c:ptCount val="33"/>
                <c:pt idx="27" formatCode="_-* #,##0.0\ _€_-;\-* #,##0.0\ _€_-;_-* &quot;-&quot;??\ _€_-;_-@_-">
                  <c:v>4.2592669146975348</c:v>
                </c:pt>
                <c:pt idx="28" formatCode="_-* #,##0.0\ _€_-;\-* #,##0.0\ _€_-;_-* &quot;-&quot;??\ _€_-;_-@_-">
                  <c:v>4.3190420859233711</c:v>
                </c:pt>
                <c:pt idx="29" formatCode="_-* #,##0.0\ _€_-;\-* #,##0.0\ _€_-;_-* &quot;-&quot;??\ _€_-;_-@_-">
                  <c:v>4.4621489649181116</c:v>
                </c:pt>
                <c:pt idx="30" formatCode="_-* #,##0.0\ _€_-;\-* #,##0.0\ _€_-;_-* &quot;-&quot;??\ _€_-;_-@_-">
                  <c:v>4.609997538577594</c:v>
                </c:pt>
                <c:pt idx="31" formatCode="_-* #,##0.0\ _€_-;\-* #,##0.0\ _€_-;_-* &quot;-&quot;??\ _€_-;_-@_-">
                  <c:v>4.7627449179257706</c:v>
                </c:pt>
                <c:pt idx="32" formatCode="_-* #,##0.0\ _€_-;\-* #,##0.0\ _€_-;_-* &quot;-&quot;??\ _€_-;_-@_-">
                  <c:v>4.9205534196937508</c:v>
                </c:pt>
              </c:numCache>
            </c:numRef>
          </c:val>
          <c:smooth val="1"/>
        </c:ser>
        <c:ser>
          <c:idx val="0"/>
          <c:order val="3"/>
          <c:tx>
            <c:v>Recettes après transformation en IFI</c:v>
          </c:tx>
          <c:spPr>
            <a:ln w="41275">
              <a:solidFill>
                <a:schemeClr val="accent2"/>
              </a:solidFill>
            </a:ln>
          </c:spPr>
          <c:marker>
            <c:symbol val="none"/>
          </c:marker>
          <c:val>
            <c:numRef>
              <c:f>Data!$K$4:$K$36</c:f>
              <c:numCache>
                <c:formatCode>_-* #,##0\ _€_-;\-* #,##0\ _€_-;_-* "-"??\ _€_-;_-@_-</c:formatCode>
                <c:ptCount val="33"/>
                <c:pt idx="27" formatCode="_-* #,##0.0\ _€_-;\-* #,##0.0\ _€_-;_-* &quot;-&quot;??\ _€_-;_-@_-">
                  <c:v>4.2592669146975348</c:v>
                </c:pt>
                <c:pt idx="28" formatCode="_-* #,##0.0\ _€_-;\-* #,##0.0\ _€_-;_-* &quot;-&quot;??\ _€_-;_-@_-">
                  <c:v>1</c:v>
                </c:pt>
                <c:pt idx="29" formatCode="_-* #,##0.0\ _€_-;\-* #,##0.0\ _€_-;_-* &quot;-&quot;??\ _€_-;_-@_-">
                  <c:v>1.0525934868088163</c:v>
                </c:pt>
                <c:pt idx="30" formatCode="_-* #,##0.0\ _€_-;\-* #,##0.0\ _€_-;_-* &quot;-&quot;??\ _€_-;_-@_-">
                  <c:v>1.1079530484723414</c:v>
                </c:pt>
                <c:pt idx="31" formatCode="_-* #,##0.0\ _€_-;\-* #,##0.0\ _€_-;_-* &quot;-&quot;??\ _€_-;_-@_-">
                  <c:v>1.1662241625119594</c:v>
                </c:pt>
                <c:pt idx="32" formatCode="_-* #,##0.0\ _€_-;\-* #,##0.0\ _€_-;_-* &quot;-&quot;??\ _€_-;_-@_-">
                  <c:v>1.2275599576191549</c:v>
                </c:pt>
              </c:numCache>
            </c:numRef>
          </c:val>
          <c:smooth val="1"/>
        </c:ser>
        <c:dLbls>
          <c:showLegendKey val="0"/>
          <c:showVal val="0"/>
          <c:showCatName val="0"/>
          <c:showSerName val="0"/>
          <c:showPercent val="0"/>
          <c:showBubbleSize val="0"/>
        </c:dLbls>
        <c:smooth val="0"/>
        <c:axId val="501318312"/>
        <c:axId val="501318704"/>
      </c:lineChart>
      <c:catAx>
        <c:axId val="50131831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501318704"/>
        <c:crossesAt val="0"/>
        <c:auto val="1"/>
        <c:lblAlgn val="ctr"/>
        <c:lblOffset val="100"/>
        <c:tickLblSkip val="5"/>
        <c:tickMarkSkip val="5"/>
        <c:noMultiLvlLbl val="0"/>
      </c:catAx>
      <c:valAx>
        <c:axId val="501318704"/>
        <c:scaling>
          <c:orientation val="minMax"/>
          <c:max val="6.2"/>
          <c:min val="0"/>
        </c:scaling>
        <c:delete val="0"/>
        <c:axPos val="l"/>
        <c:majorGridlines>
          <c:spPr>
            <a:ln w="12700">
              <a:solidFill>
                <a:srgbClr val="000000"/>
              </a:solidFill>
              <a:prstDash val="sysDash"/>
            </a:ln>
          </c:spPr>
        </c:majorGridlines>
        <c:title>
          <c:tx>
            <c:rich>
              <a:bodyPr/>
              <a:lstStyle/>
              <a:p>
                <a:pPr>
                  <a:defRPr sz="1300"/>
                </a:pPr>
                <a:r>
                  <a:rPr lang="fr-FR" sz="1300"/>
                  <a:t>Recettes</a:t>
                </a:r>
                <a:r>
                  <a:rPr lang="fr-FR" sz="1300" baseline="0"/>
                  <a:t> de l'ISF en milliards d'euros courants</a:t>
                </a:r>
                <a:endParaRPr lang="fr-FR" sz="1300"/>
              </a:p>
            </c:rich>
          </c:tx>
          <c:layout>
            <c:manualLayout>
              <c:xMode val="edge"/>
              <c:yMode val="edge"/>
              <c:x val="1.3984572388865534E-3"/>
              <c:y val="8.067419375678421E-2"/>
            </c:manualLayout>
          </c:layout>
          <c:overlay val="0"/>
        </c:title>
        <c:numFmt formatCode="#,##0.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1318312"/>
        <c:crosses val="autoZero"/>
        <c:crossBetween val="midCat"/>
        <c:majorUnit val="1"/>
        <c:minorUnit val="5.000000000000001E-2"/>
      </c:valAx>
      <c:spPr>
        <a:noFill/>
        <a:ln w="25400">
          <a:solidFill>
            <a:schemeClr val="tx1"/>
          </a:solidFill>
        </a:ln>
      </c:spPr>
    </c:plotArea>
    <c:legend>
      <c:legendPos val="l"/>
      <c:layout>
        <c:manualLayout>
          <c:xMode val="edge"/>
          <c:yMode val="edge"/>
          <c:x val="8.9570052444063353E-2"/>
          <c:y val="8.1176465159402855E-2"/>
          <c:w val="0.4194221579508543"/>
          <c:h val="0.25727157655006633"/>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ISF (wealth tax) revenues 1990-2022: fast growth interrupted</a:t>
            </a:r>
            <a:endParaRPr lang="fr-FR" sz="1600" b="0" baseline="0">
              <a:latin typeface="Arial" panose="020B0604020202020204" pitchFamily="34" charset="0"/>
              <a:cs typeface="Arial" panose="020B0604020202020204" pitchFamily="34" charset="0"/>
            </a:endParaRPr>
          </a:p>
        </c:rich>
      </c:tx>
      <c:layout>
        <c:manualLayout>
          <c:xMode val="edge"/>
          <c:yMode val="edge"/>
          <c:x val="0.17957360017497814"/>
          <c:y val="2.2032498912041096E-3"/>
        </c:manualLayout>
      </c:layout>
      <c:overlay val="0"/>
      <c:spPr>
        <a:noFill/>
        <a:ln w="25400">
          <a:noFill/>
        </a:ln>
      </c:spPr>
    </c:title>
    <c:autoTitleDeleted val="0"/>
    <c:plotArea>
      <c:layout>
        <c:manualLayout>
          <c:layoutTarget val="inner"/>
          <c:xMode val="edge"/>
          <c:yMode val="edge"/>
          <c:x val="8.0710739282589677E-2"/>
          <c:y val="5.2164528568027016E-2"/>
          <c:w val="0.88587182852143487"/>
          <c:h val="0.61121690954358265"/>
        </c:manualLayout>
      </c:layout>
      <c:lineChart>
        <c:grouping val="standard"/>
        <c:varyColors val="0"/>
        <c:ser>
          <c:idx val="1"/>
          <c:order val="0"/>
          <c:tx>
            <c:v>Revenues in case ISF is maintained        High scenario (trend 1990-2007)</c:v>
          </c:tx>
          <c:spPr>
            <a:ln w="41275">
              <a:solidFill>
                <a:srgbClr val="00B050"/>
              </a:solidFill>
            </a:ln>
          </c:spPr>
          <c:marker>
            <c:symbol val="none"/>
          </c:marker>
          <c:cat>
            <c:numRef>
              <c:f>Data!$A$4:$A$36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Data!$G$4:$G$36</c:f>
              <c:numCache>
                <c:formatCode>_-* #,##0\ _€_-;\-* #,##0\ _€_-;_-* "-"??\ _€_-;_-@_-</c:formatCode>
                <c:ptCount val="33"/>
                <c:pt idx="27" formatCode="_-* #,##0.0\ _€_-;\-* #,##0.0\ _€_-;_-* &quot;-&quot;??\ _€_-;_-@_-">
                  <c:v>4.2592669146975348</c:v>
                </c:pt>
                <c:pt idx="28" formatCode="_-* #,##0.0\ _€_-;\-* #,##0.0\ _€_-;_-* &quot;-&quot;??\ _€_-;_-@_-">
                  <c:v>4.6150593154671604</c:v>
                </c:pt>
                <c:pt idx="29" formatCode="_-* #,##0.0\ _€_-;\-* #,##0.0\ _€_-;_-* &quot;-&quot;??\ _€_-;_-@_-">
                  <c:v>4.928659794705383</c:v>
                </c:pt>
                <c:pt idx="30" formatCode="_-* #,##0.0\ _€_-;\-* #,##0.0\ _€_-;_-* &quot;-&quot;??\ _€_-;_-@_-">
                  <c:v>5.2635699156742852</c:v>
                </c:pt>
                <c:pt idx="31" formatCode="_-* #,##0.0\ _€_-;\-* #,##0.0\ _€_-;_-* &quot;-&quot;??\ _€_-;_-@_-">
                  <c:v>5.6212377017690907</c:v>
                </c:pt>
                <c:pt idx="32" formatCode="_-* #,##0.0\ _€_-;\-* #,##0.0\ _€_-;_-* &quot;-&quot;??\ _€_-;_-@_-">
                  <c:v>6.0032095718334109</c:v>
                </c:pt>
              </c:numCache>
            </c:numRef>
          </c:val>
          <c:smooth val="1"/>
        </c:ser>
        <c:ser>
          <c:idx val="2"/>
          <c:order val="1"/>
          <c:tx>
            <c:v>Median scenario (trend 2000-2017)</c:v>
          </c:tx>
          <c:spPr>
            <a:ln w="60325">
              <a:solidFill>
                <a:srgbClr val="FF0000"/>
              </a:solidFill>
            </a:ln>
          </c:spPr>
          <c:marker>
            <c:symbol val="none"/>
          </c:marker>
          <c:cat>
            <c:numRef>
              <c:f>Data!$A$4:$A$36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Data!$C$4:$C$36</c:f>
              <c:numCache>
                <c:formatCode>_-* #,##0.0\ _€_-;\-* #,##0.0\ _€_-;_-* "-"??\ _€_-;_-@_-</c:formatCode>
                <c:ptCount val="33"/>
                <c:pt idx="0">
                  <c:v>0.92409074999999996</c:v>
                </c:pt>
                <c:pt idx="1">
                  <c:v>0.98161754000000001</c:v>
                </c:pt>
                <c:pt idx="2">
                  <c:v>1.0693535999999999</c:v>
                </c:pt>
                <c:pt idx="3">
                  <c:v>1.033147</c:v>
                </c:pt>
                <c:pt idx="4">
                  <c:v>1.1891023000000001</c:v>
                </c:pt>
                <c:pt idx="5">
                  <c:v>1.2295318</c:v>
                </c:pt>
                <c:pt idx="6">
                  <c:v>1.3596927999999999</c:v>
                </c:pt>
                <c:pt idx="7">
                  <c:v>1.4359999999999999</c:v>
                </c:pt>
                <c:pt idx="8">
                  <c:v>1.5880000000000001</c:v>
                </c:pt>
                <c:pt idx="9">
                  <c:v>1.7869999999999999</c:v>
                </c:pt>
                <c:pt idx="10">
                  <c:v>2.238</c:v>
                </c:pt>
                <c:pt idx="11">
                  <c:v>2.395</c:v>
                </c:pt>
                <c:pt idx="12">
                  <c:v>2.2690000000000001</c:v>
                </c:pt>
                <c:pt idx="13">
                  <c:v>2.1560000000000001</c:v>
                </c:pt>
                <c:pt idx="14">
                  <c:v>2.44</c:v>
                </c:pt>
                <c:pt idx="15">
                  <c:v>2.8</c:v>
                </c:pt>
                <c:pt idx="16">
                  <c:v>3.319</c:v>
                </c:pt>
                <c:pt idx="17">
                  <c:v>4.0314449000000003</c:v>
                </c:pt>
                <c:pt idx="18">
                  <c:v>3.8102523000000001</c:v>
                </c:pt>
                <c:pt idx="19">
                  <c:v>3.2663141000000002</c:v>
                </c:pt>
                <c:pt idx="20">
                  <c:v>3.6168813000000002</c:v>
                </c:pt>
                <c:pt idx="21">
                  <c:v>3.8725955999999999</c:v>
                </c:pt>
                <c:pt idx="22">
                  <c:v>4.0470136999999999</c:v>
                </c:pt>
                <c:pt idx="23">
                  <c:v>3.6342300000000001</c:v>
                </c:pt>
                <c:pt idx="24">
                  <c:v>3.8024092999999999</c:v>
                </c:pt>
                <c:pt idx="25">
                  <c:v>3.8929603000000004</c:v>
                </c:pt>
                <c:pt idx="26">
                  <c:v>4.0464500000000001</c:v>
                </c:pt>
                <c:pt idx="27">
                  <c:v>4.2592669146975348</c:v>
                </c:pt>
                <c:pt idx="28">
                  <c:v>4.483276612990907</c:v>
                </c:pt>
                <c:pt idx="29">
                  <c:v>4.7190677623965183</c:v>
                </c:pt>
                <c:pt idx="30">
                  <c:v>4.9672599905080288</c:v>
                </c:pt>
                <c:pt idx="31">
                  <c:v>5.228505513294774</c:v>
                </c:pt>
                <c:pt idx="32">
                  <c:v>5.5034908490380658</c:v>
                </c:pt>
              </c:numCache>
            </c:numRef>
          </c:val>
          <c:smooth val="1"/>
        </c:ser>
        <c:ser>
          <c:idx val="3"/>
          <c:order val="2"/>
          <c:tx>
            <c:v>Low scenario (trend 2005-2017)</c:v>
          </c:tx>
          <c:spPr>
            <a:ln w="44450">
              <a:solidFill>
                <a:schemeClr val="accent1"/>
              </a:solidFill>
            </a:ln>
          </c:spPr>
          <c:marker>
            <c:symbol val="none"/>
          </c:marker>
          <c:cat>
            <c:numRef>
              <c:f>Data!$A$4:$A$36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Data!$I$4:$I$36</c:f>
              <c:numCache>
                <c:formatCode>_-* #,##0\ _€_-;\-* #,##0\ _€_-;_-* "-"??\ _€_-;_-@_-</c:formatCode>
                <c:ptCount val="33"/>
                <c:pt idx="27" formatCode="_-* #,##0.0\ _€_-;\-* #,##0.0\ _€_-;_-* &quot;-&quot;??\ _€_-;_-@_-">
                  <c:v>4.2592669146975348</c:v>
                </c:pt>
                <c:pt idx="28" formatCode="_-* #,##0.0\ _€_-;\-* #,##0.0\ _€_-;_-* &quot;-&quot;??\ _€_-;_-@_-">
                  <c:v>4.3190420859233711</c:v>
                </c:pt>
                <c:pt idx="29" formatCode="_-* #,##0.0\ _€_-;\-* #,##0.0\ _€_-;_-* &quot;-&quot;??\ _€_-;_-@_-">
                  <c:v>4.4621489649181116</c:v>
                </c:pt>
                <c:pt idx="30" formatCode="_-* #,##0.0\ _€_-;\-* #,##0.0\ _€_-;_-* &quot;-&quot;??\ _€_-;_-@_-">
                  <c:v>4.609997538577594</c:v>
                </c:pt>
                <c:pt idx="31" formatCode="_-* #,##0.0\ _€_-;\-* #,##0.0\ _€_-;_-* &quot;-&quot;??\ _€_-;_-@_-">
                  <c:v>4.7627449179257706</c:v>
                </c:pt>
                <c:pt idx="32" formatCode="_-* #,##0.0\ _€_-;\-* #,##0.0\ _€_-;_-* &quot;-&quot;??\ _€_-;_-@_-">
                  <c:v>4.9205534196937508</c:v>
                </c:pt>
              </c:numCache>
            </c:numRef>
          </c:val>
          <c:smooth val="1"/>
        </c:ser>
        <c:ser>
          <c:idx val="0"/>
          <c:order val="3"/>
          <c:tx>
            <c:v>Revenus after transformation into IFI</c:v>
          </c:tx>
          <c:spPr>
            <a:ln w="41275">
              <a:solidFill>
                <a:schemeClr val="accent2"/>
              </a:solidFill>
            </a:ln>
          </c:spPr>
          <c:marker>
            <c:symbol val="none"/>
          </c:marker>
          <c:val>
            <c:numRef>
              <c:f>Data!$K$4:$K$36</c:f>
              <c:numCache>
                <c:formatCode>_-* #,##0\ _€_-;\-* #,##0\ _€_-;_-* "-"??\ _€_-;_-@_-</c:formatCode>
                <c:ptCount val="33"/>
                <c:pt idx="27" formatCode="_-* #,##0.0\ _€_-;\-* #,##0.0\ _€_-;_-* &quot;-&quot;??\ _€_-;_-@_-">
                  <c:v>4.2592669146975348</c:v>
                </c:pt>
                <c:pt idx="28" formatCode="_-* #,##0.0\ _€_-;\-* #,##0.0\ _€_-;_-* &quot;-&quot;??\ _€_-;_-@_-">
                  <c:v>1</c:v>
                </c:pt>
                <c:pt idx="29" formatCode="_-* #,##0.0\ _€_-;\-* #,##0.0\ _€_-;_-* &quot;-&quot;??\ _€_-;_-@_-">
                  <c:v>1.0525934868088163</c:v>
                </c:pt>
                <c:pt idx="30" formatCode="_-* #,##0.0\ _€_-;\-* #,##0.0\ _€_-;_-* &quot;-&quot;??\ _€_-;_-@_-">
                  <c:v>1.1079530484723414</c:v>
                </c:pt>
                <c:pt idx="31" formatCode="_-* #,##0.0\ _€_-;\-* #,##0.0\ _€_-;_-* &quot;-&quot;??\ _€_-;_-@_-">
                  <c:v>1.1662241625119594</c:v>
                </c:pt>
                <c:pt idx="32" formatCode="_-* #,##0.0\ _€_-;\-* #,##0.0\ _€_-;_-* &quot;-&quot;??\ _€_-;_-@_-">
                  <c:v>1.2275599576191549</c:v>
                </c:pt>
              </c:numCache>
            </c:numRef>
          </c:val>
          <c:smooth val="1"/>
        </c:ser>
        <c:dLbls>
          <c:showLegendKey val="0"/>
          <c:showVal val="0"/>
          <c:showCatName val="0"/>
          <c:showSerName val="0"/>
          <c:showPercent val="0"/>
          <c:showBubbleSize val="0"/>
        </c:dLbls>
        <c:smooth val="0"/>
        <c:axId val="676607240"/>
        <c:axId val="676606064"/>
      </c:lineChart>
      <c:catAx>
        <c:axId val="6766072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676606064"/>
        <c:crossesAt val="0"/>
        <c:auto val="1"/>
        <c:lblAlgn val="ctr"/>
        <c:lblOffset val="100"/>
        <c:tickLblSkip val="5"/>
        <c:tickMarkSkip val="5"/>
        <c:noMultiLvlLbl val="0"/>
      </c:catAx>
      <c:valAx>
        <c:axId val="676606064"/>
        <c:scaling>
          <c:orientation val="minMax"/>
          <c:max val="6.2"/>
          <c:min val="0"/>
        </c:scaling>
        <c:delete val="0"/>
        <c:axPos val="l"/>
        <c:majorGridlines>
          <c:spPr>
            <a:ln w="12700">
              <a:solidFill>
                <a:srgbClr val="000000"/>
              </a:solidFill>
              <a:prstDash val="sysDash"/>
            </a:ln>
          </c:spPr>
        </c:majorGridlines>
        <c:title>
          <c:tx>
            <c:rich>
              <a:bodyPr/>
              <a:lstStyle/>
              <a:p>
                <a:pPr>
                  <a:defRPr sz="1300"/>
                </a:pPr>
                <a:r>
                  <a:rPr lang="fr-FR" sz="1300"/>
                  <a:t>Revenues</a:t>
                </a:r>
                <a:r>
                  <a:rPr lang="fr-FR" sz="1300" baseline="0"/>
                  <a:t> in current billions euros</a:t>
                </a:r>
                <a:endParaRPr lang="fr-FR" sz="1300"/>
              </a:p>
            </c:rich>
          </c:tx>
          <c:layout>
            <c:manualLayout>
              <c:xMode val="edge"/>
              <c:yMode val="edge"/>
              <c:x val="2.7895755073802661E-3"/>
              <c:y val="0.13251641167371031"/>
            </c:manualLayout>
          </c:layout>
          <c:overlay val="0"/>
        </c:title>
        <c:numFmt formatCode="#,##0.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6607240"/>
        <c:crosses val="autoZero"/>
        <c:crossBetween val="midCat"/>
        <c:majorUnit val="1"/>
        <c:minorUnit val="5.000000000000001E-2"/>
      </c:valAx>
      <c:spPr>
        <a:noFill/>
        <a:ln w="25400">
          <a:solidFill>
            <a:schemeClr val="tx1"/>
          </a:solidFill>
        </a:ln>
      </c:spPr>
    </c:plotArea>
    <c:legend>
      <c:legendPos val="l"/>
      <c:layout>
        <c:manualLayout>
          <c:xMode val="edge"/>
          <c:yMode val="edge"/>
          <c:x val="8.9570052444063353E-2"/>
          <c:y val="8.1176465159402855E-2"/>
          <c:w val="0.4194221579508543"/>
          <c:h val="0.25727157655006633"/>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129346" cy="56344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0.01525</cdr:x>
      <cdr:y>0.72302</cdr:y>
    </cdr:from>
    <cdr:to>
      <cdr:x>0.99197</cdr:x>
      <cdr:y>0.9922</cdr:y>
    </cdr:to>
    <cdr:sp macro="" textlink="">
      <cdr:nvSpPr>
        <cdr:cNvPr id="4" name="Rectangle 3"/>
        <cdr:cNvSpPr/>
      </cdr:nvSpPr>
      <cdr:spPr>
        <a:xfrm xmlns:a="http://schemas.openxmlformats.org/drawingml/2006/main">
          <a:off x="139211" y="4073770"/>
          <a:ext cx="8916865" cy="151667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recettes de l'ISF ont plus que quadruplé entre 1990 et 2017 (passant de 1,0 à 4,2 milliards d'euros), alors que le PIB nominal doublait en France. Cela s'explique par une très forte croissance du nombre et des montants des patrimoines déclarés à l'ISF, dans toutes les tranches, en particulier les plus élevées, où les hauts patrimoines financiers ont progressé encore plus vite que les patrimoines immobiliers. Cette forte croissance des recettes a été obtenue en dépit des diverses mesures d'allègements et de plafonnements (en particulier bouclier fiscal en 2007), et du fait que le seuil d'entrée a été proggresivement augmenté de 0,6 million d'euros en 1990 à 1,3 millions d'euros depuis 2012. La prévision de recettes 2018-2022 suppose que le patrimoine total des ménages progresse au meme rythme que les tendances précédentes (trois variantes), que les tranches du barème de l'ISF sont indexées sur la croissance du patrimoine moyen, et que les hauts patrimoines progressent comme la moyenne. Il s'agit donc de prévisions minimalistes, d'autant plus que le controle fiscal sur l'ISF pourrait par ailleurs etre aisément amélioré (déclarations pré-remplies, etc.). </a:t>
          </a:r>
          <a:r>
            <a:rPr lang="fr-FR" sz="1100" b="1" i="0" baseline="0">
              <a:solidFill>
                <a:schemeClr val="tx1"/>
              </a:solidFill>
              <a:effectLst/>
              <a:latin typeface="Arial" panose="020B0604020202020204" pitchFamily="34" charset="0"/>
              <a:ea typeface="+mn-ea"/>
              <a:cs typeface="Arial" panose="020B0604020202020204" pitchFamily="34" charset="0"/>
            </a:rPr>
            <a:t>Sources et séries</a:t>
          </a:r>
          <a:r>
            <a:rPr lang="fr-FR" sz="1100" b="0" i="0" baseline="0">
              <a:solidFill>
                <a:schemeClr val="tx1"/>
              </a:solidFill>
              <a:effectLst/>
              <a:latin typeface="Arial" panose="020B0604020202020204" pitchFamily="34" charset="0"/>
              <a:ea typeface="+mn-ea"/>
              <a:cs typeface="Arial" panose="020B0604020202020204" pitchFamily="34" charset="0"/>
            </a:rPr>
            <a:t>: piketty.blog.lemonde.fr, 11-12-2018</a:t>
          </a:r>
          <a:endParaRPr lang="fr-FR" sz="11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29346" cy="56344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0.01525</cdr:x>
      <cdr:y>0.72302</cdr:y>
    </cdr:from>
    <cdr:to>
      <cdr:x>0.99197</cdr:x>
      <cdr:y>0.9922</cdr:y>
    </cdr:to>
    <cdr:sp macro="" textlink="">
      <cdr:nvSpPr>
        <cdr:cNvPr id="4" name="Rectangle 3"/>
        <cdr:cNvSpPr/>
      </cdr:nvSpPr>
      <cdr:spPr>
        <a:xfrm xmlns:a="http://schemas.openxmlformats.org/drawingml/2006/main">
          <a:off x="139211" y="4073770"/>
          <a:ext cx="8916865" cy="151667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Reading</a:t>
          </a:r>
          <a:r>
            <a:rPr lang="fr-FR" sz="1100" b="0" i="0" baseline="0">
              <a:solidFill>
                <a:schemeClr val="tx1"/>
              </a:solidFill>
              <a:effectLst/>
              <a:latin typeface="Arial" panose="020B0604020202020204" pitchFamily="34" charset="0"/>
              <a:ea typeface="+mn-ea"/>
              <a:cs typeface="Arial" panose="020B0604020202020204" pitchFamily="34" charset="0"/>
            </a:rPr>
            <a:t>. ISF (wealth tax) revenues have been multiplied by more than four between 1990 and 2017 (from 1,0 to 4,2 billions euros), while nominal GDP doubled in France over the same period. This fast growth corresponds to the fact that the number and amounts of ISF tax declarations have increased at a fast pace, in all brackets, in particular the highest ones, where top financial wealth has increased even faster than real estate. This fast growth was obtained in spite of the many schemes aimed at reducing and capping ISF (in particuler "bouclier fiscal' in 2007), and in spite of the fact that the entry wealth was gradually raised from 0,6 million euros in 1990 to 1,3 million since 2012. Revenue forecasting 2018-2022 assumes that aggregate household wealth rises at the same speed as in the past (three variants), that wealth tax brackets are indexed on average wealth, and that top wealth rises at the same speed as average wealth.These are lower-bound estimates, especially since the tax audit and administration system used for ISF could easily be improved (e.g. via pre-filled declarations).  </a:t>
          </a:r>
          <a:r>
            <a:rPr lang="fr-FR" sz="1100" b="1" i="0" baseline="0">
              <a:solidFill>
                <a:schemeClr val="tx1"/>
              </a:solidFill>
              <a:effectLst/>
              <a:latin typeface="Arial" panose="020B0604020202020204" pitchFamily="34" charset="0"/>
              <a:ea typeface="+mn-ea"/>
              <a:cs typeface="Arial" panose="020B0604020202020204" pitchFamily="34" charset="0"/>
            </a:rPr>
            <a:t>Sources and series</a:t>
          </a:r>
          <a:r>
            <a:rPr lang="fr-FR" sz="1100" b="0" i="0" baseline="0">
              <a:solidFill>
                <a:schemeClr val="tx1"/>
              </a:solidFill>
              <a:effectLst/>
              <a:latin typeface="Arial" panose="020B0604020202020204" pitchFamily="34" charset="0"/>
              <a:ea typeface="+mn-ea"/>
              <a:cs typeface="Arial" panose="020B0604020202020204" pitchFamily="34" charset="0"/>
            </a:rPr>
            <a:t>: piketty.blog.lemonde.fr, 11-12-2018. </a:t>
          </a:r>
          <a:r>
            <a:rPr lang="fr-FR" sz="1100" b="1" i="0" baseline="0">
              <a:solidFill>
                <a:schemeClr val="tx1"/>
              </a:solidFill>
              <a:effectLst/>
              <a:latin typeface="Arial" panose="020B0604020202020204" pitchFamily="34" charset="0"/>
              <a:ea typeface="+mn-ea"/>
              <a:cs typeface="Arial" panose="020B0604020202020204" pitchFamily="34" charset="0"/>
            </a:rPr>
            <a:t>Note</a:t>
          </a:r>
          <a:r>
            <a:rPr lang="fr-FR" sz="1100" b="0" i="0" baseline="0">
              <a:solidFill>
                <a:schemeClr val="tx1"/>
              </a:solidFill>
              <a:effectLst/>
              <a:latin typeface="Arial" panose="020B0604020202020204" pitchFamily="34" charset="0"/>
              <a:ea typeface="+mn-ea"/>
              <a:cs typeface="Arial" panose="020B0604020202020204" pitchFamily="34" charset="0"/>
            </a:rPr>
            <a:t>: IFI = impôt sur la fortune immobilière (full exemption of financial wealth).</a:t>
          </a:r>
          <a:endParaRPr lang="fr-FR" sz="11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workbookViewId="0"/>
  </sheetViews>
  <sheetFormatPr baseColWidth="10" defaultRowHeight="13.2" x14ac:dyDescent="0.25"/>
  <sheetData>
    <row r="1" spans="1:2" x14ac:dyDescent="0.25">
      <c r="A1" t="s">
        <v>15</v>
      </c>
      <c r="B1" s="18" t="s">
        <v>18</v>
      </c>
    </row>
    <row r="3" spans="1:2" x14ac:dyDescent="0.25">
      <c r="A3" t="s">
        <v>16</v>
      </c>
    </row>
    <row r="4" spans="1:2" x14ac:dyDescent="0.25">
      <c r="A4" t="s">
        <v>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2"/>
  <sheetViews>
    <sheetView workbookViewId="0">
      <selection activeCell="A2" sqref="A2"/>
    </sheetView>
  </sheetViews>
  <sheetFormatPr baseColWidth="10" defaultRowHeight="13.2" x14ac:dyDescent="0.25"/>
  <cols>
    <col min="2" max="2" width="14.33203125" customWidth="1"/>
    <col min="3" max="3" width="8.88671875" customWidth="1"/>
    <col min="4" max="4" width="14.109375" customWidth="1"/>
    <col min="5" max="5" width="8.6640625" customWidth="1"/>
    <col min="6" max="6" width="14.109375" customWidth="1"/>
    <col min="7" max="7" width="9.88671875" customWidth="1"/>
    <col min="8" max="8" width="14.109375" customWidth="1"/>
    <col min="9" max="9" width="8.21875" customWidth="1"/>
    <col min="10" max="10" width="9.6640625" customWidth="1"/>
    <col min="11" max="11" width="8.21875" customWidth="1"/>
    <col min="14" max="14" width="17.44140625" customWidth="1"/>
  </cols>
  <sheetData>
    <row r="2" spans="1:17" ht="66" customHeight="1" x14ac:dyDescent="0.25">
      <c r="A2" s="2" t="s">
        <v>0</v>
      </c>
      <c r="B2" s="3" t="s">
        <v>11</v>
      </c>
      <c r="C2" s="3" t="s">
        <v>10</v>
      </c>
      <c r="D2" s="3" t="s">
        <v>11</v>
      </c>
      <c r="E2" s="3" t="s">
        <v>10</v>
      </c>
      <c r="F2" s="3" t="s">
        <v>11</v>
      </c>
      <c r="G2" s="3" t="s">
        <v>10</v>
      </c>
      <c r="H2" s="3" t="s">
        <v>11</v>
      </c>
      <c r="I2" s="3" t="s">
        <v>10</v>
      </c>
      <c r="J2" s="17" t="s">
        <v>11</v>
      </c>
      <c r="K2" s="17" t="s">
        <v>14</v>
      </c>
      <c r="L2" s="20" t="s">
        <v>13</v>
      </c>
      <c r="M2" s="3" t="s">
        <v>1</v>
      </c>
      <c r="N2" s="13" t="s">
        <v>2</v>
      </c>
      <c r="O2" s="10" t="s">
        <v>3</v>
      </c>
      <c r="P2" s="12" t="s">
        <v>4</v>
      </c>
      <c r="Q2" s="12" t="s">
        <v>12</v>
      </c>
    </row>
    <row r="3" spans="1:17" ht="48.75" customHeight="1" x14ac:dyDescent="0.25">
      <c r="A3" s="19"/>
      <c r="B3" s="20" t="s">
        <v>19</v>
      </c>
      <c r="C3" s="20"/>
      <c r="D3" s="20" t="s">
        <v>20</v>
      </c>
      <c r="E3" s="20"/>
      <c r="F3" s="20" t="s">
        <v>21</v>
      </c>
      <c r="G3" s="20"/>
      <c r="H3" s="20" t="s">
        <v>22</v>
      </c>
      <c r="I3" s="20"/>
      <c r="J3" s="20" t="s">
        <v>23</v>
      </c>
      <c r="K3" s="20"/>
      <c r="L3" s="20"/>
      <c r="M3" s="3"/>
      <c r="N3" s="13"/>
      <c r="O3" s="10"/>
      <c r="P3" s="12"/>
    </row>
    <row r="4" spans="1:17" x14ac:dyDescent="0.25">
      <c r="A4" s="1">
        <v>1990</v>
      </c>
      <c r="B4" s="5">
        <v>3003.1566865</v>
      </c>
      <c r="C4" s="4">
        <v>0.92409074999999996</v>
      </c>
      <c r="D4" s="5"/>
      <c r="E4" s="5"/>
      <c r="F4" s="5"/>
      <c r="G4" s="5"/>
      <c r="H4" s="5"/>
      <c r="I4" s="5"/>
      <c r="J4" s="5"/>
      <c r="K4" s="5"/>
      <c r="L4" s="16">
        <f t="shared" ref="L4" si="0">C4/B4</f>
        <v>3.0770647237756104E-4</v>
      </c>
      <c r="M4" s="9">
        <v>1058.6268</v>
      </c>
      <c r="N4" s="4">
        <v>69.982971167255371</v>
      </c>
      <c r="O4" s="6">
        <v>2.6674738153815269E-2</v>
      </c>
      <c r="P4" s="11">
        <f t="shared" ref="P4" si="1">M4/N4*100</f>
        <v>1512.6919911273008</v>
      </c>
      <c r="Q4" s="14">
        <f t="shared" ref="Q4:Q31" si="2">B4/M4</f>
        <v>2.8368417335552056</v>
      </c>
    </row>
    <row r="5" spans="1:17" x14ac:dyDescent="0.25">
      <c r="A5" s="1">
        <v>1991</v>
      </c>
      <c r="B5" s="5">
        <v>3081.8137790000001</v>
      </c>
      <c r="C5" s="4">
        <v>0.98161754000000001</v>
      </c>
      <c r="D5" s="5"/>
      <c r="E5" s="5"/>
      <c r="F5" s="5"/>
      <c r="G5" s="5"/>
      <c r="H5" s="5"/>
      <c r="I5" s="5"/>
      <c r="J5" s="5"/>
      <c r="K5" s="5"/>
      <c r="L5" s="16">
        <f t="shared" ref="L5:L30" si="3">C5/B5</f>
        <v>3.1851942083227345E-4</v>
      </c>
      <c r="M5" s="9">
        <v>1097.1116999999999</v>
      </c>
      <c r="N5" s="4">
        <v>71.78744499769131</v>
      </c>
      <c r="O5" s="6">
        <v>2.578447014093399E-2</v>
      </c>
      <c r="P5" s="11">
        <f t="shared" ref="P5:P31" si="4">M5/N5*100</f>
        <v>1528.2779600740537</v>
      </c>
      <c r="Q5" s="14">
        <f t="shared" si="2"/>
        <v>2.8090246225612217</v>
      </c>
    </row>
    <row r="6" spans="1:17" x14ac:dyDescent="0.25">
      <c r="A6" s="1">
        <v>1992</v>
      </c>
      <c r="B6" s="5">
        <v>3139.3331464999997</v>
      </c>
      <c r="C6" s="4">
        <v>1.0693535999999999</v>
      </c>
      <c r="D6" s="5"/>
      <c r="E6" s="5"/>
      <c r="F6" s="5"/>
      <c r="G6" s="5"/>
      <c r="H6" s="5"/>
      <c r="I6" s="5"/>
      <c r="J6" s="5"/>
      <c r="K6" s="5"/>
      <c r="L6" s="16">
        <f t="shared" si="3"/>
        <v>3.4063081237243264E-4</v>
      </c>
      <c r="M6" s="9">
        <v>1136.8413</v>
      </c>
      <c r="N6" s="4">
        <v>73.24857328566813</v>
      </c>
      <c r="O6" s="6">
        <v>2.0353535190224648E-2</v>
      </c>
      <c r="P6" s="11">
        <f t="shared" si="4"/>
        <v>1552.0320041816231</v>
      </c>
      <c r="Q6" s="14">
        <f t="shared" si="2"/>
        <v>2.7614524089686041</v>
      </c>
    </row>
    <row r="7" spans="1:17" x14ac:dyDescent="0.25">
      <c r="A7" s="1">
        <v>1993</v>
      </c>
      <c r="B7" s="5">
        <v>3203.2429744999999</v>
      </c>
      <c r="C7" s="4">
        <v>1.033147</v>
      </c>
      <c r="D7" s="5"/>
      <c r="E7" s="5"/>
      <c r="F7" s="5"/>
      <c r="G7" s="5"/>
      <c r="H7" s="5"/>
      <c r="I7" s="5"/>
      <c r="J7" s="5"/>
      <c r="K7" s="5"/>
      <c r="L7" s="16">
        <f t="shared" si="3"/>
        <v>3.2253157447766377E-4</v>
      </c>
      <c r="M7" s="9">
        <v>1148.4043999999999</v>
      </c>
      <c r="N7" s="4">
        <v>74.435249320671829</v>
      </c>
      <c r="O7" s="6">
        <v>1.6200670972466469E-2</v>
      </c>
      <c r="P7" s="11">
        <f t="shared" si="4"/>
        <v>1542.8233403942802</v>
      </c>
      <c r="Q7" s="14">
        <f t="shared" si="2"/>
        <v>2.7892987648775991</v>
      </c>
    </row>
    <row r="8" spans="1:17" x14ac:dyDescent="0.25">
      <c r="A8" s="1">
        <v>1994</v>
      </c>
      <c r="B8" s="5">
        <v>3259.888027</v>
      </c>
      <c r="C8" s="4">
        <v>1.1891023000000001</v>
      </c>
      <c r="D8" s="5"/>
      <c r="E8" s="5"/>
      <c r="F8" s="5"/>
      <c r="G8" s="5"/>
      <c r="H8" s="5"/>
      <c r="I8" s="5"/>
      <c r="J8" s="5"/>
      <c r="K8" s="5"/>
      <c r="L8" s="16">
        <f t="shared" si="3"/>
        <v>3.6476783562848432E-4</v>
      </c>
      <c r="M8" s="9">
        <v>1186.3446000000001</v>
      </c>
      <c r="N8" s="4">
        <v>75.11568453317048</v>
      </c>
      <c r="O8" s="6">
        <v>9.1413035988807678E-3</v>
      </c>
      <c r="P8" s="11">
        <f t="shared" si="4"/>
        <v>1579.3567047586712</v>
      </c>
      <c r="Q8" s="14">
        <f t="shared" si="2"/>
        <v>2.7478424287513086</v>
      </c>
    </row>
    <row r="9" spans="1:17" x14ac:dyDescent="0.25">
      <c r="A9" s="1">
        <v>1995</v>
      </c>
      <c r="B9" s="5">
        <v>3354.3767680000001</v>
      </c>
      <c r="C9" s="4">
        <v>1.2295318</v>
      </c>
      <c r="D9" s="5"/>
      <c r="E9" s="5"/>
      <c r="F9" s="5"/>
      <c r="G9" s="5"/>
      <c r="H9" s="5"/>
      <c r="I9" s="5"/>
      <c r="J9" s="5"/>
      <c r="K9" s="5"/>
      <c r="L9" s="16">
        <f t="shared" si="3"/>
        <v>3.6654552694540958E-4</v>
      </c>
      <c r="M9" s="9">
        <v>1224.9671000000001</v>
      </c>
      <c r="N9" s="4">
        <v>75.973983762095912</v>
      </c>
      <c r="O9" s="6">
        <v>1.1426365002989769E-2</v>
      </c>
      <c r="P9" s="11">
        <f t="shared" si="4"/>
        <v>1612.3507539578923</v>
      </c>
      <c r="Q9" s="14">
        <f t="shared" si="2"/>
        <v>2.7383402933842058</v>
      </c>
    </row>
    <row r="10" spans="1:17" x14ac:dyDescent="0.25">
      <c r="A10" s="1">
        <v>1996</v>
      </c>
      <c r="B10" s="5">
        <v>3516.7978144999997</v>
      </c>
      <c r="C10" s="4">
        <v>1.3596927999999999</v>
      </c>
      <c r="D10" s="5"/>
      <c r="E10" s="5"/>
      <c r="F10" s="5"/>
      <c r="G10" s="5"/>
      <c r="H10" s="5"/>
      <c r="I10" s="5"/>
      <c r="J10" s="5"/>
      <c r="K10" s="5"/>
      <c r="L10" s="16">
        <f t="shared" si="3"/>
        <v>3.8662808376241955E-4</v>
      </c>
      <c r="M10" s="9">
        <v>1258.9501</v>
      </c>
      <c r="N10" s="4">
        <v>77.008148159284346</v>
      </c>
      <c r="O10" s="6">
        <v>1.3612085953354836E-2</v>
      </c>
      <c r="P10" s="11">
        <f t="shared" si="4"/>
        <v>1634.82713205358</v>
      </c>
      <c r="Q10" s="14">
        <f t="shared" si="2"/>
        <v>2.7934370190685076</v>
      </c>
    </row>
    <row r="11" spans="1:17" x14ac:dyDescent="0.25">
      <c r="A11" s="1">
        <v>1997</v>
      </c>
      <c r="B11" s="5">
        <v>3681.5452434999997</v>
      </c>
      <c r="C11" s="4">
        <v>1.4359999999999999</v>
      </c>
      <c r="D11" s="5"/>
      <c r="E11" s="5"/>
      <c r="F11" s="5"/>
      <c r="G11" s="5"/>
      <c r="H11" s="5"/>
      <c r="I11" s="5"/>
      <c r="J11" s="5"/>
      <c r="K11" s="5"/>
      <c r="L11" s="16">
        <f t="shared" si="3"/>
        <v>3.9005360657602906E-4</v>
      </c>
      <c r="M11" s="9">
        <v>1299.7386999999999</v>
      </c>
      <c r="N11" s="4">
        <v>77.691268886304769</v>
      </c>
      <c r="O11" s="6">
        <v>8.8707590475678444E-3</v>
      </c>
      <c r="P11" s="11">
        <f t="shared" si="4"/>
        <v>1672.9533686752732</v>
      </c>
      <c r="Q11" s="14">
        <f t="shared" si="2"/>
        <v>2.8325272175861196</v>
      </c>
    </row>
    <row r="12" spans="1:17" x14ac:dyDescent="0.25">
      <c r="A12" s="1">
        <v>1998</v>
      </c>
      <c r="B12" s="5">
        <v>3899.0256054999995</v>
      </c>
      <c r="C12" s="4">
        <v>1.5880000000000001</v>
      </c>
      <c r="D12" s="5"/>
      <c r="E12" s="5"/>
      <c r="F12" s="5"/>
      <c r="G12" s="5"/>
      <c r="H12" s="5"/>
      <c r="I12" s="5"/>
      <c r="J12" s="5"/>
      <c r="K12" s="5"/>
      <c r="L12" s="16">
        <f t="shared" si="3"/>
        <v>4.0728124425752768E-4</v>
      </c>
      <c r="M12" s="9">
        <v>1358.7756000000002</v>
      </c>
      <c r="N12" s="4">
        <v>78.448081958988055</v>
      </c>
      <c r="O12" s="6">
        <v>9.7412886098027229E-3</v>
      </c>
      <c r="P12" s="11">
        <f t="shared" si="4"/>
        <v>1732.069881211826</v>
      </c>
      <c r="Q12" s="14">
        <f t="shared" si="2"/>
        <v>2.8695139988530842</v>
      </c>
    </row>
    <row r="13" spans="1:17" x14ac:dyDescent="0.25">
      <c r="A13" s="1">
        <v>1999</v>
      </c>
      <c r="B13" s="5">
        <v>4300.9688834999997</v>
      </c>
      <c r="C13" s="4">
        <v>1.7869999999999999</v>
      </c>
      <c r="D13" s="5"/>
      <c r="E13" s="5"/>
      <c r="F13" s="5"/>
      <c r="G13" s="5"/>
      <c r="H13" s="5"/>
      <c r="I13" s="5"/>
      <c r="J13" s="5"/>
      <c r="K13" s="5"/>
      <c r="L13" s="16">
        <f t="shared" si="3"/>
        <v>4.1548777691825399E-4</v>
      </c>
      <c r="M13" s="9">
        <v>1408.1594</v>
      </c>
      <c r="N13" s="4">
        <v>78.618965137177611</v>
      </c>
      <c r="O13" s="6">
        <v>2.1782964468002319E-3</v>
      </c>
      <c r="P13" s="11">
        <f t="shared" si="4"/>
        <v>1791.1192261854189</v>
      </c>
      <c r="Q13" s="14">
        <f t="shared" si="2"/>
        <v>3.0543196199947249</v>
      </c>
    </row>
    <row r="14" spans="1:17" x14ac:dyDescent="0.25">
      <c r="A14" s="1">
        <v>2000</v>
      </c>
      <c r="B14" s="5">
        <v>4748.4921415000008</v>
      </c>
      <c r="C14" s="4">
        <v>2.238</v>
      </c>
      <c r="D14" s="5"/>
      <c r="E14" s="5"/>
      <c r="F14" s="5"/>
      <c r="G14" s="5"/>
      <c r="H14" s="5"/>
      <c r="I14" s="5"/>
      <c r="J14" s="5"/>
      <c r="K14" s="5"/>
      <c r="L14" s="16">
        <f t="shared" si="3"/>
        <v>4.7130750842793611E-4</v>
      </c>
      <c r="M14" s="9">
        <v>1485.3031000000001</v>
      </c>
      <c r="N14" s="4">
        <v>79.825508079780803</v>
      </c>
      <c r="O14" s="6">
        <v>1.5346716158092022E-2</v>
      </c>
      <c r="P14" s="11">
        <f t="shared" si="4"/>
        <v>1860.6873112733952</v>
      </c>
      <c r="Q14" s="14">
        <f t="shared" si="2"/>
        <v>3.1969852762712208</v>
      </c>
    </row>
    <row r="15" spans="1:17" x14ac:dyDescent="0.25">
      <c r="A15" s="1">
        <v>2001</v>
      </c>
      <c r="B15" s="5">
        <v>5022.4000735</v>
      </c>
      <c r="C15" s="4">
        <v>2.395</v>
      </c>
      <c r="D15" s="5"/>
      <c r="E15" s="5"/>
      <c r="F15" s="5"/>
      <c r="G15" s="5"/>
      <c r="H15" s="5"/>
      <c r="I15" s="5"/>
      <c r="J15" s="5"/>
      <c r="K15" s="5"/>
      <c r="L15" s="16">
        <f t="shared" si="3"/>
        <v>4.7686364386558661E-4</v>
      </c>
      <c r="M15" s="9">
        <v>1544.6293000000001</v>
      </c>
      <c r="N15" s="4">
        <v>81.414421064099173</v>
      </c>
      <c r="O15" s="6">
        <v>1.9904827699065208E-2</v>
      </c>
      <c r="P15" s="11">
        <f t="shared" si="4"/>
        <v>1897.2428714857322</v>
      </c>
      <c r="Q15" s="14">
        <f t="shared" si="2"/>
        <v>3.2515245395772303</v>
      </c>
    </row>
    <row r="16" spans="1:17" x14ac:dyDescent="0.25">
      <c r="A16" s="1">
        <v>2002</v>
      </c>
      <c r="B16" s="5">
        <v>5309.5950709999997</v>
      </c>
      <c r="C16" s="4">
        <v>2.2690000000000001</v>
      </c>
      <c r="D16" s="5"/>
      <c r="E16" s="5"/>
      <c r="F16" s="5"/>
      <c r="G16" s="5"/>
      <c r="H16" s="5"/>
      <c r="I16" s="5"/>
      <c r="J16" s="5"/>
      <c r="K16" s="5"/>
      <c r="L16" s="16">
        <f t="shared" si="3"/>
        <v>4.2733955596592428E-4</v>
      </c>
      <c r="M16" s="9">
        <v>1594.2586999999999</v>
      </c>
      <c r="N16" s="4">
        <v>83.104034404520661</v>
      </c>
      <c r="O16" s="6">
        <v>2.0753243938088417E-2</v>
      </c>
      <c r="P16" s="11">
        <f t="shared" si="4"/>
        <v>1918.3890546633631</v>
      </c>
      <c r="Q16" s="14">
        <f t="shared" si="2"/>
        <v>3.330447606150746</v>
      </c>
    </row>
    <row r="17" spans="1:17" x14ac:dyDescent="0.25">
      <c r="A17" s="1">
        <v>2003</v>
      </c>
      <c r="B17" s="5">
        <v>5845.3086889999995</v>
      </c>
      <c r="C17" s="4">
        <v>2.1560000000000001</v>
      </c>
      <c r="D17" s="5"/>
      <c r="E17" s="5"/>
      <c r="F17" s="5"/>
      <c r="G17" s="5"/>
      <c r="H17" s="5"/>
      <c r="I17" s="5"/>
      <c r="J17" s="5"/>
      <c r="K17" s="5"/>
      <c r="L17" s="16">
        <f t="shared" si="3"/>
        <v>3.6884279594288509E-4</v>
      </c>
      <c r="M17" s="9">
        <v>1637.4383</v>
      </c>
      <c r="N17" s="4">
        <v>84.660865809755961</v>
      </c>
      <c r="O17" s="6">
        <v>1.8733523786067963E-2</v>
      </c>
      <c r="P17" s="11">
        <f t="shared" si="4"/>
        <v>1934.1147581452074</v>
      </c>
      <c r="Q17" s="14">
        <f t="shared" si="2"/>
        <v>3.569788668678386</v>
      </c>
    </row>
    <row r="18" spans="1:17" x14ac:dyDescent="0.25">
      <c r="A18" s="1">
        <v>2004</v>
      </c>
      <c r="B18" s="5">
        <v>6620.4577984999996</v>
      </c>
      <c r="C18" s="4">
        <v>2.44</v>
      </c>
      <c r="D18" s="5"/>
      <c r="E18" s="5"/>
      <c r="F18" s="5"/>
      <c r="G18" s="5"/>
      <c r="H18" s="5"/>
      <c r="I18" s="5"/>
      <c r="J18" s="5"/>
      <c r="K18" s="5"/>
      <c r="L18" s="16">
        <f t="shared" si="3"/>
        <v>3.6855457345454751E-4</v>
      </c>
      <c r="M18" s="9">
        <v>1710.7596000000001</v>
      </c>
      <c r="N18" s="4">
        <v>86.045135555093964</v>
      </c>
      <c r="O18" s="6">
        <v>1.6350762918591499E-2</v>
      </c>
      <c r="P18" s="11">
        <f t="shared" si="4"/>
        <v>1988.2118715527104</v>
      </c>
      <c r="Q18" s="14">
        <f t="shared" si="2"/>
        <v>3.8698937001434914</v>
      </c>
    </row>
    <row r="19" spans="1:17" x14ac:dyDescent="0.25">
      <c r="A19" s="1">
        <v>2005</v>
      </c>
      <c r="B19" s="5">
        <v>7533.6191465000002</v>
      </c>
      <c r="C19" s="4">
        <v>2.8</v>
      </c>
      <c r="D19" s="5"/>
      <c r="E19" s="5"/>
      <c r="F19" s="5"/>
      <c r="G19" s="5"/>
      <c r="H19" s="5"/>
      <c r="I19" s="5"/>
      <c r="J19" s="5"/>
      <c r="K19" s="5"/>
      <c r="L19" s="16">
        <f t="shared" si="3"/>
        <v>3.7166731494527906E-4</v>
      </c>
      <c r="M19" s="9">
        <v>1771.9784</v>
      </c>
      <c r="N19" s="4">
        <v>87.717720040337895</v>
      </c>
      <c r="O19" s="6">
        <v>1.9438454881310463E-2</v>
      </c>
      <c r="P19" s="11">
        <f t="shared" si="4"/>
        <v>2020.0917205612932</v>
      </c>
      <c r="Q19" s="14">
        <f t="shared" si="2"/>
        <v>4.2515298981635441</v>
      </c>
    </row>
    <row r="20" spans="1:17" x14ac:dyDescent="0.25">
      <c r="A20" s="1">
        <v>2006</v>
      </c>
      <c r="B20" s="5">
        <v>8456.7448824999992</v>
      </c>
      <c r="C20" s="4">
        <v>3.319</v>
      </c>
      <c r="D20" s="5"/>
      <c r="E20" s="5"/>
      <c r="F20" s="5"/>
      <c r="G20" s="5"/>
      <c r="H20" s="5"/>
      <c r="I20" s="5"/>
      <c r="J20" s="5"/>
      <c r="K20" s="5"/>
      <c r="L20" s="16">
        <f t="shared" si="3"/>
        <v>3.9246779300013964E-4</v>
      </c>
      <c r="M20" s="9">
        <v>1853.2666000000002</v>
      </c>
      <c r="N20" s="4">
        <v>89.622512805660051</v>
      </c>
      <c r="O20" s="6">
        <v>2.1715028211474419E-2</v>
      </c>
      <c r="P20" s="11">
        <f t="shared" si="4"/>
        <v>2067.8583337857026</v>
      </c>
      <c r="Q20" s="14">
        <f t="shared" si="2"/>
        <v>4.5631561495253834</v>
      </c>
    </row>
    <row r="21" spans="1:17" x14ac:dyDescent="0.25">
      <c r="A21" s="1">
        <v>2007</v>
      </c>
      <c r="B21" s="5">
        <v>9182.3621349999994</v>
      </c>
      <c r="C21" s="4">
        <v>4.0314449000000003</v>
      </c>
      <c r="D21" s="5"/>
      <c r="E21" s="5"/>
      <c r="F21" s="5"/>
      <c r="G21" s="5"/>
      <c r="H21" s="5"/>
      <c r="I21" s="5"/>
      <c r="J21" s="5"/>
      <c r="K21" s="5"/>
      <c r="L21" s="16">
        <f t="shared" si="3"/>
        <v>4.3904224650795701E-4</v>
      </c>
      <c r="M21" s="9">
        <v>1945.6696000000002</v>
      </c>
      <c r="N21" s="4">
        <v>91.914070109599948</v>
      </c>
      <c r="O21" s="6">
        <v>2.5568991899490356E-2</v>
      </c>
      <c r="P21" s="11">
        <f t="shared" si="4"/>
        <v>2116.8354286562976</v>
      </c>
      <c r="Q21" s="14">
        <f t="shared" si="2"/>
        <v>4.7193840799075026</v>
      </c>
    </row>
    <row r="22" spans="1:17" x14ac:dyDescent="0.25">
      <c r="A22" s="1">
        <v>2008</v>
      </c>
      <c r="B22" s="5">
        <v>9161.5942565000005</v>
      </c>
      <c r="C22" s="4">
        <v>3.8102523000000001</v>
      </c>
      <c r="D22" s="5"/>
      <c r="E22" s="5"/>
      <c r="F22" s="5"/>
      <c r="G22" s="5"/>
      <c r="H22" s="5"/>
      <c r="I22" s="5"/>
      <c r="J22" s="5"/>
      <c r="K22" s="5"/>
      <c r="L22" s="16">
        <f t="shared" si="3"/>
        <v>4.1589402382633228E-4</v>
      </c>
      <c r="M22" s="9">
        <v>1995.8498</v>
      </c>
      <c r="N22" s="4">
        <v>94.102554320105895</v>
      </c>
      <c r="O22" s="6">
        <v>2.3810110986232758E-2</v>
      </c>
      <c r="P22" s="11">
        <f t="shared" si="4"/>
        <v>2120.9305256590342</v>
      </c>
      <c r="Q22" s="14">
        <f t="shared" si="2"/>
        <v>4.5903225064832034</v>
      </c>
    </row>
    <row r="23" spans="1:17" x14ac:dyDescent="0.25">
      <c r="A23" s="1">
        <v>2009</v>
      </c>
      <c r="B23" s="5">
        <v>8941.1321960000005</v>
      </c>
      <c r="C23" s="4">
        <v>3.2663141000000002</v>
      </c>
      <c r="D23" s="5"/>
      <c r="E23" s="5"/>
      <c r="F23" s="5"/>
      <c r="G23" s="5"/>
      <c r="H23" s="5"/>
      <c r="I23" s="5"/>
      <c r="J23" s="5"/>
      <c r="K23" s="5"/>
      <c r="L23" s="16">
        <f t="shared" si="3"/>
        <v>3.6531325433945079E-4</v>
      </c>
      <c r="M23" s="9">
        <v>1939.016885</v>
      </c>
      <c r="N23" s="4">
        <v>94.195098872716486</v>
      </c>
      <c r="O23" s="6">
        <v>9.8344357684254646E-4</v>
      </c>
      <c r="P23" s="11">
        <f t="shared" si="4"/>
        <v>2058.5114387109948</v>
      </c>
      <c r="Q23" s="14">
        <f t="shared" si="2"/>
        <v>4.6111677856791848</v>
      </c>
    </row>
    <row r="24" spans="1:17" x14ac:dyDescent="0.25">
      <c r="A24" s="1">
        <v>2010</v>
      </c>
      <c r="B24" s="5">
        <v>9388.7826984999992</v>
      </c>
      <c r="C24" s="4">
        <v>3.6168813000000002</v>
      </c>
      <c r="D24" s="5"/>
      <c r="E24" s="5"/>
      <c r="F24" s="5"/>
      <c r="G24" s="5"/>
      <c r="H24" s="5"/>
      <c r="I24" s="5"/>
      <c r="J24" s="5"/>
      <c r="K24" s="5"/>
      <c r="L24" s="16">
        <f t="shared" si="3"/>
        <v>3.8523431803122378E-4</v>
      </c>
      <c r="M24" s="9">
        <v>1998.481041</v>
      </c>
      <c r="N24" s="4">
        <v>95.211448700577762</v>
      </c>
      <c r="O24" s="6">
        <v>1.0789837688207626E-2</v>
      </c>
      <c r="P24" s="11">
        <f t="shared" si="4"/>
        <v>2098.9923672780678</v>
      </c>
      <c r="Q24" s="14">
        <f t="shared" si="2"/>
        <v>4.6979593530704902</v>
      </c>
    </row>
    <row r="25" spans="1:17" x14ac:dyDescent="0.25">
      <c r="A25" s="1">
        <v>2011</v>
      </c>
      <c r="B25" s="5">
        <v>9900.2092455000002</v>
      </c>
      <c r="C25" s="4">
        <v>3.8725955999999999</v>
      </c>
      <c r="D25" s="5"/>
      <c r="E25" s="5"/>
      <c r="F25" s="5"/>
      <c r="G25" s="5"/>
      <c r="H25" s="5"/>
      <c r="I25" s="5"/>
      <c r="J25" s="5"/>
      <c r="K25" s="5"/>
      <c r="L25" s="16">
        <f t="shared" si="3"/>
        <v>3.9116300514155632E-4</v>
      </c>
      <c r="M25" s="9">
        <v>2059.2840019999999</v>
      </c>
      <c r="N25" s="4">
        <v>96.109947207249888</v>
      </c>
      <c r="O25" s="6">
        <v>9.4368746504187584E-3</v>
      </c>
      <c r="P25" s="11">
        <f t="shared" si="4"/>
        <v>2142.6335793936023</v>
      </c>
      <c r="Q25" s="14">
        <f t="shared" si="2"/>
        <v>4.8075978038409488</v>
      </c>
    </row>
    <row r="26" spans="1:17" x14ac:dyDescent="0.25">
      <c r="A26" s="1">
        <v>2012</v>
      </c>
      <c r="B26" s="5">
        <v>10121.687352500001</v>
      </c>
      <c r="C26" s="4">
        <v>4.0470136999999999</v>
      </c>
      <c r="D26" s="5"/>
      <c r="E26" s="5"/>
      <c r="F26" s="5"/>
      <c r="G26" s="5"/>
      <c r="H26" s="5"/>
      <c r="I26" s="5"/>
      <c r="J26" s="5"/>
      <c r="K26" s="5"/>
      <c r="L26" s="16">
        <f t="shared" si="3"/>
        <v>3.9983587311659158E-4</v>
      </c>
      <c r="M26" s="9">
        <v>2086.9290000000001</v>
      </c>
      <c r="N26" s="4">
        <v>97.227096566054897</v>
      </c>
      <c r="O26" s="6">
        <v>1.162366010248661E-2</v>
      </c>
      <c r="P26" s="11">
        <f t="shared" si="4"/>
        <v>2146.4479283120072</v>
      </c>
      <c r="Q26" s="14">
        <f t="shared" si="2"/>
        <v>4.8500391496308692</v>
      </c>
    </row>
    <row r="27" spans="1:17" x14ac:dyDescent="0.25">
      <c r="A27" s="1">
        <v>2013</v>
      </c>
      <c r="B27" s="5">
        <v>10242.903533500001</v>
      </c>
      <c r="C27" s="4">
        <v>3.6342300000000001</v>
      </c>
      <c r="D27" s="5"/>
      <c r="E27" s="5"/>
      <c r="F27" s="5"/>
      <c r="G27" s="5"/>
      <c r="H27" s="5"/>
      <c r="I27" s="5"/>
      <c r="J27" s="5"/>
      <c r="K27" s="5"/>
      <c r="L27" s="16">
        <f t="shared" si="3"/>
        <v>3.548046692145487E-4</v>
      </c>
      <c r="M27" s="9">
        <v>2115.256586</v>
      </c>
      <c r="N27" s="4">
        <v>97.975357063882498</v>
      </c>
      <c r="O27" s="6">
        <v>7.6960078440606594E-3</v>
      </c>
      <c r="P27" s="11">
        <f t="shared" si="4"/>
        <v>2158.9679786732468</v>
      </c>
      <c r="Q27" s="14">
        <f t="shared" si="2"/>
        <v>4.8423929282591542</v>
      </c>
    </row>
    <row r="28" spans="1:17" x14ac:dyDescent="0.25">
      <c r="A28" s="1">
        <v>2014</v>
      </c>
      <c r="B28" s="5">
        <v>10304.156158</v>
      </c>
      <c r="C28" s="4">
        <v>3.8024092999999999</v>
      </c>
      <c r="D28" s="5"/>
      <c r="E28" s="5"/>
      <c r="F28" s="5"/>
      <c r="G28" s="5"/>
      <c r="H28" s="5"/>
      <c r="I28" s="5"/>
      <c r="J28" s="5"/>
      <c r="K28" s="5"/>
      <c r="L28" s="16">
        <f t="shared" si="3"/>
        <v>3.690170492076504E-4</v>
      </c>
      <c r="M28" s="9">
        <v>2147.6085250000001</v>
      </c>
      <c r="N28" s="4">
        <v>98.538925189793574</v>
      </c>
      <c r="O28" s="6">
        <v>5.7521415874361992E-3</v>
      </c>
      <c r="P28" s="11">
        <f t="shared" si="4"/>
        <v>2179.4519484189018</v>
      </c>
      <c r="Q28" s="14">
        <f t="shared" si="2"/>
        <v>4.7979676174921124</v>
      </c>
    </row>
    <row r="29" spans="1:17" x14ac:dyDescent="0.25">
      <c r="A29" s="1">
        <v>2015</v>
      </c>
      <c r="B29" s="5">
        <v>10428.720047499999</v>
      </c>
      <c r="C29" s="4">
        <v>3.8929603000000004</v>
      </c>
      <c r="D29" s="5"/>
      <c r="E29" s="5"/>
      <c r="F29" s="5"/>
      <c r="G29" s="5"/>
      <c r="H29" s="5"/>
      <c r="I29" s="5"/>
      <c r="J29" s="5"/>
      <c r="K29" s="5"/>
      <c r="L29" s="16">
        <f t="shared" si="3"/>
        <v>3.7329224317736204E-4</v>
      </c>
      <c r="M29" s="9">
        <v>2194.2430060000002</v>
      </c>
      <c r="N29" s="4">
        <v>99.617904673266452</v>
      </c>
      <c r="O29" s="6">
        <v>1.094977930188179E-2</v>
      </c>
      <c r="P29" s="11">
        <f t="shared" si="4"/>
        <v>2202.659264112036</v>
      </c>
      <c r="Q29" s="14">
        <f t="shared" si="2"/>
        <v>4.7527644016562487</v>
      </c>
    </row>
    <row r="30" spans="1:17" x14ac:dyDescent="0.25">
      <c r="A30" s="1">
        <v>2016</v>
      </c>
      <c r="B30" s="5">
        <v>10782.676547999999</v>
      </c>
      <c r="C30" s="4">
        <v>4.0464500000000001</v>
      </c>
      <c r="D30" s="5"/>
      <c r="E30" s="4"/>
      <c r="F30" s="5"/>
      <c r="G30" s="4"/>
      <c r="H30" s="5"/>
      <c r="I30" s="4"/>
      <c r="J30" s="5"/>
      <c r="K30" s="4"/>
      <c r="L30" s="16">
        <f t="shared" si="3"/>
        <v>3.7527324333498131E-4</v>
      </c>
      <c r="M30" s="9">
        <v>2228.8579</v>
      </c>
      <c r="N30" s="4">
        <v>100</v>
      </c>
      <c r="O30" s="6">
        <v>3.8356089498847723E-3</v>
      </c>
      <c r="P30" s="11">
        <f t="shared" si="4"/>
        <v>2228.8579</v>
      </c>
      <c r="Q30" s="14">
        <f t="shared" si="2"/>
        <v>4.8377586332444071</v>
      </c>
    </row>
    <row r="31" spans="1:17" x14ac:dyDescent="0.25">
      <c r="A31" s="1">
        <v>2017</v>
      </c>
      <c r="B31" s="5">
        <f t="shared" ref="B31:B36" si="5">B30*(1+$B$40)</f>
        <v>11349.77510479097</v>
      </c>
      <c r="C31" s="7">
        <f>B31*$L31</f>
        <v>4.2592669146975348</v>
      </c>
      <c r="D31" s="5">
        <f>B30*(1+B$41)</f>
        <v>11326.049266474261</v>
      </c>
      <c r="E31" s="7">
        <f>C31</f>
        <v>4.2592669146975348</v>
      </c>
      <c r="F31" s="5">
        <f>B30*(1+$B$42)</f>
        <v>11515.376238682362</v>
      </c>
      <c r="G31" s="7">
        <f>C31</f>
        <v>4.2592669146975348</v>
      </c>
      <c r="H31" s="5">
        <f>B30*(1+$B$39)</f>
        <v>11139.949099944621</v>
      </c>
      <c r="I31" s="7">
        <f>C31</f>
        <v>4.2592669146975348</v>
      </c>
      <c r="J31" s="5">
        <f>B31</f>
        <v>11349.77510479097</v>
      </c>
      <c r="K31" s="7">
        <f>C31</f>
        <v>4.2592669146975348</v>
      </c>
      <c r="L31" s="15">
        <f>L30</f>
        <v>3.7527324333498131E-4</v>
      </c>
      <c r="M31" s="8">
        <f>2291.7</f>
        <v>2291.6999999999998</v>
      </c>
      <c r="N31" s="4">
        <f>N30*(1+O31)</f>
        <v>100.69999999999999</v>
      </c>
      <c r="O31" s="6">
        <v>7.0000000000000001E-3</v>
      </c>
      <c r="P31" s="11">
        <f t="shared" si="4"/>
        <v>2275.769612711023</v>
      </c>
      <c r="Q31" s="14">
        <f t="shared" si="2"/>
        <v>4.9525570994418864</v>
      </c>
    </row>
    <row r="32" spans="1:17" x14ac:dyDescent="0.25">
      <c r="A32">
        <f>A31+1</f>
        <v>2018</v>
      </c>
      <c r="B32" s="5">
        <f t="shared" si="5"/>
        <v>11946.699352047825</v>
      </c>
      <c r="C32" s="7">
        <f t="shared" ref="C32:C36" si="6">B32*$L32</f>
        <v>4.483276612990907</v>
      </c>
      <c r="D32" s="5">
        <f t="shared" ref="D32:D36" si="7">D31*(1+B$41)</f>
        <v>11896.804231820881</v>
      </c>
      <c r="E32" s="7">
        <f t="shared" ref="E32:E36" si="8">D32*$L32</f>
        <v>4.464552309396753</v>
      </c>
      <c r="F32" s="5">
        <f t="shared" ref="F32:F36" si="9">F31*(1+$B$42)</f>
        <v>12297.864016240575</v>
      </c>
      <c r="G32" s="7">
        <f t="shared" ref="G32:G36" si="10">F32*$L32</f>
        <v>4.6150593154671604</v>
      </c>
      <c r="H32" s="5">
        <f t="shared" ref="H32:H36" si="11">H31*(1+$B$39)</f>
        <v>11509.059498995646</v>
      </c>
      <c r="I32" s="7">
        <f t="shared" ref="I32:I36" si="12">H32*$L32</f>
        <v>4.3190420859233711</v>
      </c>
      <c r="J32" s="5">
        <f t="shared" ref="J32:J36" si="13">J31*(1+$B$40)</f>
        <v>11946.699352047825</v>
      </c>
      <c r="K32" s="7">
        <v>1</v>
      </c>
      <c r="L32" s="15">
        <f t="shared" ref="L32:L36" si="14">L31</f>
        <v>3.7527324333498131E-4</v>
      </c>
      <c r="M32" s="8">
        <f t="shared" ref="M32:M36" si="15">2291.7</f>
        <v>2291.6999999999998</v>
      </c>
      <c r="N32" s="4">
        <f t="shared" ref="N32:N36" si="16">N31*(1+O32)</f>
        <v>101.40489999999998</v>
      </c>
      <c r="O32" s="6">
        <v>7.0000000000000001E-3</v>
      </c>
      <c r="P32" s="11">
        <f t="shared" ref="P32:P36" si="17">M32/N32*100</f>
        <v>2259.9499629702314</v>
      </c>
      <c r="Q32" s="14">
        <f t="shared" ref="Q32:Q36" si="18">B32/M32</f>
        <v>5.2130293459212922</v>
      </c>
    </row>
    <row r="33" spans="1:17" x14ac:dyDescent="0.25">
      <c r="A33">
        <f t="shared" ref="A33:A36" si="19">A32+1</f>
        <v>2019</v>
      </c>
      <c r="B33" s="5">
        <f t="shared" si="5"/>
        <v>12575.017926828645</v>
      </c>
      <c r="C33" s="7">
        <f t="shared" si="6"/>
        <v>4.7190677623965183</v>
      </c>
      <c r="D33" s="5">
        <f t="shared" si="7"/>
        <v>12496.321320905747</v>
      </c>
      <c r="E33" s="7">
        <f t="shared" si="8"/>
        <v>4.689535031852377</v>
      </c>
      <c r="F33" s="5">
        <f t="shared" si="9"/>
        <v>13133.523058839284</v>
      </c>
      <c r="G33" s="7">
        <f t="shared" si="10"/>
        <v>4.928659794705383</v>
      </c>
      <c r="H33" s="5">
        <f t="shared" si="11"/>
        <v>11890.399979662419</v>
      </c>
      <c r="I33" s="7">
        <f t="shared" si="12"/>
        <v>4.4621489649181116</v>
      </c>
      <c r="J33" s="5">
        <f t="shared" si="13"/>
        <v>12575.017926828645</v>
      </c>
      <c r="K33" s="7">
        <f t="shared" ref="K33:K36" si="20">(K32/J32)*J33</f>
        <v>1.0525934868088163</v>
      </c>
      <c r="L33" s="15">
        <f t="shared" si="14"/>
        <v>3.7527324333498131E-4</v>
      </c>
      <c r="M33" s="8">
        <f t="shared" si="15"/>
        <v>2291.6999999999998</v>
      </c>
      <c r="N33" s="4">
        <f t="shared" si="16"/>
        <v>102.11473429999997</v>
      </c>
      <c r="O33" s="6">
        <v>7.0000000000000001E-3</v>
      </c>
      <c r="P33" s="11">
        <f t="shared" si="17"/>
        <v>2244.240281003209</v>
      </c>
      <c r="Q33" s="14">
        <f t="shared" si="18"/>
        <v>5.4872007360599753</v>
      </c>
    </row>
    <row r="34" spans="1:17" x14ac:dyDescent="0.25">
      <c r="A34">
        <f t="shared" si="19"/>
        <v>2020</v>
      </c>
      <c r="B34" s="5">
        <f t="shared" si="5"/>
        <v>13236.381966283934</v>
      </c>
      <c r="C34" s="7">
        <f t="shared" si="6"/>
        <v>4.9672599905080288</v>
      </c>
      <c r="D34" s="5">
        <f t="shared" si="7"/>
        <v>13126.049946895913</v>
      </c>
      <c r="E34" s="7">
        <f t="shared" si="8"/>
        <v>4.9258553357485884</v>
      </c>
      <c r="F34" s="5">
        <f t="shared" si="9"/>
        <v>14025.966436876633</v>
      </c>
      <c r="G34" s="7">
        <f t="shared" si="10"/>
        <v>5.2635699156742852</v>
      </c>
      <c r="H34" s="5">
        <f t="shared" si="11"/>
        <v>12284.375772728774</v>
      </c>
      <c r="I34" s="7">
        <f t="shared" si="12"/>
        <v>4.609997538577594</v>
      </c>
      <c r="J34" s="5">
        <f t="shared" si="13"/>
        <v>13236.381966283934</v>
      </c>
      <c r="K34" s="7">
        <f t="shared" si="20"/>
        <v>1.1079530484723414</v>
      </c>
      <c r="L34" s="15">
        <f t="shared" si="14"/>
        <v>3.7527324333498131E-4</v>
      </c>
      <c r="M34" s="8">
        <f t="shared" si="15"/>
        <v>2291.6999999999998</v>
      </c>
      <c r="N34" s="4">
        <f t="shared" si="16"/>
        <v>102.82953744009995</v>
      </c>
      <c r="O34" s="6">
        <v>7.0000000000000001E-3</v>
      </c>
      <c r="P34" s="11">
        <f t="shared" si="17"/>
        <v>2228.639802386504</v>
      </c>
      <c r="Q34" s="14">
        <f t="shared" si="18"/>
        <v>5.7757917555892719</v>
      </c>
    </row>
    <row r="35" spans="1:17" x14ac:dyDescent="0.25">
      <c r="A35">
        <f t="shared" si="19"/>
        <v>2021</v>
      </c>
      <c r="B35" s="5">
        <f t="shared" si="5"/>
        <v>13932.529446624141</v>
      </c>
      <c r="C35" s="7">
        <f t="shared" si="6"/>
        <v>5.228505513294774</v>
      </c>
      <c r="D35" s="5">
        <f t="shared" si="7"/>
        <v>13787.512563410799</v>
      </c>
      <c r="E35" s="7">
        <f t="shared" si="8"/>
        <v>5.1740845571929723</v>
      </c>
      <c r="F35" s="5">
        <f t="shared" si="9"/>
        <v>14979.052734520132</v>
      </c>
      <c r="G35" s="7">
        <f t="shared" si="10"/>
        <v>5.6212377017690907</v>
      </c>
      <c r="H35" s="5">
        <f t="shared" si="11"/>
        <v>12691.405535870797</v>
      </c>
      <c r="I35" s="7">
        <f t="shared" si="12"/>
        <v>4.7627449179257706</v>
      </c>
      <c r="J35" s="5">
        <f t="shared" si="13"/>
        <v>13932.529446624141</v>
      </c>
      <c r="K35" s="7">
        <f t="shared" si="20"/>
        <v>1.1662241625119594</v>
      </c>
      <c r="L35" s="15">
        <f t="shared" si="14"/>
        <v>3.7527324333498131E-4</v>
      </c>
      <c r="M35" s="8">
        <f t="shared" si="15"/>
        <v>2291.6999999999998</v>
      </c>
      <c r="N35" s="4">
        <f t="shared" si="16"/>
        <v>103.54934420218065</v>
      </c>
      <c r="O35" s="6">
        <v>7.0000000000000001E-3</v>
      </c>
      <c r="P35" s="11">
        <f t="shared" si="17"/>
        <v>2213.1477680104313</v>
      </c>
      <c r="Q35" s="14">
        <f t="shared" si="18"/>
        <v>6.0795607830973264</v>
      </c>
    </row>
    <row r="36" spans="1:17" x14ac:dyDescent="0.25">
      <c r="A36">
        <f t="shared" si="19"/>
        <v>2022</v>
      </c>
      <c r="B36" s="5">
        <f t="shared" si="5"/>
        <v>14665.289750288612</v>
      </c>
      <c r="C36" s="7">
        <f t="shared" si="6"/>
        <v>5.5034908490380658</v>
      </c>
      <c r="D36" s="5">
        <f t="shared" si="7"/>
        <v>14482.308345258503</v>
      </c>
      <c r="E36" s="7">
        <f t="shared" si="8"/>
        <v>5.434822823702425</v>
      </c>
      <c r="F36" s="5">
        <f t="shared" si="9"/>
        <v>15996.902732750246</v>
      </c>
      <c r="G36" s="7">
        <f t="shared" si="10"/>
        <v>6.0032095718334109</v>
      </c>
      <c r="H36" s="5">
        <f t="shared" si="11"/>
        <v>13111.921798542675</v>
      </c>
      <c r="I36" s="7">
        <f t="shared" si="12"/>
        <v>4.9205534196937508</v>
      </c>
      <c r="J36" s="5">
        <f t="shared" si="13"/>
        <v>14665.289750288612</v>
      </c>
      <c r="K36" s="7">
        <f t="shared" si="20"/>
        <v>1.2275599576191549</v>
      </c>
      <c r="L36" s="15">
        <f t="shared" si="14"/>
        <v>3.7527324333498131E-4</v>
      </c>
      <c r="M36" s="8">
        <f t="shared" si="15"/>
        <v>2291.6999999999998</v>
      </c>
      <c r="N36" s="4">
        <f t="shared" si="16"/>
        <v>104.2741896115959</v>
      </c>
      <c r="O36" s="6">
        <v>7.0000000000000001E-3</v>
      </c>
      <c r="P36" s="11">
        <f t="shared" si="17"/>
        <v>2197.7634240421362</v>
      </c>
      <c r="Q36" s="14">
        <f t="shared" si="18"/>
        <v>6.399306082946552</v>
      </c>
    </row>
    <row r="38" spans="1:17" x14ac:dyDescent="0.25">
      <c r="A38" t="s">
        <v>8</v>
      </c>
    </row>
    <row r="39" spans="1:17" x14ac:dyDescent="0.25">
      <c r="A39" t="s">
        <v>7</v>
      </c>
      <c r="B39" s="6">
        <f>(B$30/B$19)^(1/11)-1</f>
        <v>3.3133939458741324E-2</v>
      </c>
      <c r="M39" s="6">
        <f>(M30/M21)^(1/9)-1</f>
        <v>1.5212676528731484E-2</v>
      </c>
      <c r="N39" s="6">
        <f>(N30/N21)^(1/9)-1</f>
        <v>9.4124730802926937E-3</v>
      </c>
      <c r="P39" s="6">
        <f>(P30/P21)^(1/9)-1</f>
        <v>5.7461182649538589E-3</v>
      </c>
    </row>
    <row r="40" spans="1:17" x14ac:dyDescent="0.25">
      <c r="A40" t="s">
        <v>5</v>
      </c>
      <c r="B40" s="6">
        <f>(B$30/B$14)^(1/16)-1</f>
        <v>5.2593486808816259E-2</v>
      </c>
      <c r="M40" s="6">
        <f>(M$30/M$14)^(1/16)-1</f>
        <v>2.5691380395714614E-2</v>
      </c>
      <c r="N40" s="6">
        <f>(N$30/N$14)^(1/16)-1</f>
        <v>1.4182574445883889E-2</v>
      </c>
      <c r="P40" s="6">
        <f>(P$30/P$14)^(1/16)-1</f>
        <v>1.1347864023515397E-2</v>
      </c>
    </row>
    <row r="41" spans="1:17" x14ac:dyDescent="0.25">
      <c r="A41" t="s">
        <v>6</v>
      </c>
      <c r="B41" s="6">
        <f>(B$30/B$4)^(1/26)-1</f>
        <v>5.0393120488720244E-2</v>
      </c>
      <c r="M41" s="6">
        <f>(M$30/M$4)^(1/26)-1</f>
        <v>2.9049188447524354E-2</v>
      </c>
      <c r="N41" s="6">
        <f>(N$30/N$4)^(1/26)-1</f>
        <v>1.382228119474771E-2</v>
      </c>
      <c r="P41" s="6">
        <f>(P$30/P$4)^(1/26)-1</f>
        <v>1.5019306179414826E-2</v>
      </c>
    </row>
    <row r="42" spans="1:17" x14ac:dyDescent="0.25">
      <c r="A42" t="s">
        <v>9</v>
      </c>
      <c r="B42" s="6">
        <f>(B$21/B$4)^(1/17)-1</f>
        <v>6.795155983958967E-2</v>
      </c>
    </row>
  </sheetData>
  <mergeCells count="6">
    <mergeCell ref="B3:C3"/>
    <mergeCell ref="D3:E3"/>
    <mergeCell ref="F3:G3"/>
    <mergeCell ref="H3:I3"/>
    <mergeCell ref="L2:L3"/>
    <mergeCell ref="J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Graphiques</vt:lpstr>
      </vt:variant>
      <vt:variant>
        <vt:i4>2</vt:i4>
      </vt:variant>
    </vt:vector>
  </HeadingPairs>
  <TitlesOfParts>
    <vt:vector size="4" baseType="lpstr">
      <vt:lpstr>ReadMe</vt:lpstr>
      <vt:lpstr>Data</vt:lpstr>
      <vt:lpstr>F1FR</vt:lpstr>
      <vt:lpstr>F1EN</vt:lpstr>
    </vt:vector>
  </TitlesOfParts>
  <Company>ENS DE LYON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Goupille-lebret Jonathan</dc:creator>
  <cp:lastModifiedBy>Thomas Piketty</cp:lastModifiedBy>
  <dcterms:created xsi:type="dcterms:W3CDTF">2018-12-04T14:03:13Z</dcterms:created>
  <dcterms:modified xsi:type="dcterms:W3CDTF">2018-12-10T11:58:18Z</dcterms:modified>
</cp:coreProperties>
</file>