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26620" yWindow="7120" windowWidth="21040" windowHeight="16160"/>
  </bookViews>
  <sheets>
    <sheet name="F1" sheetId="90" r:id="rId1"/>
    <sheet name="F2" sheetId="88" r:id="rId2"/>
    <sheet name="F3" sheetId="94" r:id="rId3"/>
    <sheet name="F4" sheetId="96" r:id="rId4"/>
    <sheet name="F_A1" sheetId="78" r:id="rId5"/>
    <sheet name="F_A2" sheetId="84" r:id="rId6"/>
    <sheet name="DataF1" sheetId="91" r:id="rId7"/>
    <sheet name="DataF2" sheetId="89" r:id="rId8"/>
    <sheet name="DataF3" sheetId="95" r:id="rId9"/>
    <sheet name="DataF4" sheetId="97" r:id="rId10"/>
    <sheet name="DataF_A1" sheetId="68" r:id="rId11"/>
    <sheet name="DataF_A2" sheetId="87" r:id="rId12"/>
    <sheet name="DetailsDataF_A1" sheetId="71" r:id="rId13"/>
    <sheet name="DetailsDataF_A2" sheetId="85" r:id="rId14"/>
  </sheets>
  <externalReferences>
    <externalReference r:id="rId15"/>
    <externalReference r:id="rId16"/>
    <externalReference r:id="rId17"/>
    <externalReference r:id="rId18"/>
  </externalReferences>
  <definedNames>
    <definedName name="column_head" localSheetId="6">#REF!</definedName>
    <definedName name="column_head" localSheetId="9">#REF!</definedName>
    <definedName name="column_head">#REF!</definedName>
    <definedName name="column_headings" localSheetId="6">#REF!</definedName>
    <definedName name="column_headings" localSheetId="7">#REF!</definedName>
    <definedName name="column_headings">#REF!</definedName>
    <definedName name="column_numbers" localSheetId="6">#REF!</definedName>
    <definedName name="column_numbers" localSheetId="7">#REF!</definedName>
    <definedName name="column_numbers">#REF!</definedName>
    <definedName name="data" localSheetId="6">#REF!</definedName>
    <definedName name="data" localSheetId="7">#REF!</definedName>
    <definedName name="data">#REF!</definedName>
    <definedName name="data2" localSheetId="6">#REF!</definedName>
    <definedName name="data2" localSheetId="7">#REF!</definedName>
    <definedName name="data2">#REF!</definedName>
    <definedName name="Diag" localSheetId="6">#REF!,#REF!</definedName>
    <definedName name="Diag" localSheetId="8">#REF!,#REF!</definedName>
    <definedName name="Diag" localSheetId="9">#REF!,#REF!</definedName>
    <definedName name="Diag">#REF!,#REF!</definedName>
    <definedName name="ea_flux" localSheetId="6">#REF!</definedName>
    <definedName name="ea_flux" localSheetId="7">#REF!</definedName>
    <definedName name="ea_flux" localSheetId="9">#REF!</definedName>
    <definedName name="ea_flux">#REF!</definedName>
    <definedName name="Equilibre" localSheetId="6">#REF!</definedName>
    <definedName name="Equilibre" localSheetId="7">#REF!</definedName>
    <definedName name="Equilibre">#REF!</definedName>
    <definedName name="females" localSheetId="6">'[1]rba table'!$I$10:$I$49</definedName>
    <definedName name="females">'[2]rba table'!$I$10:$I$49</definedName>
    <definedName name="fig4b" localSheetId="8">#REF!</definedName>
    <definedName name="fig4b">#REF!</definedName>
    <definedName name="fmtr" localSheetId="8">#REF!</definedName>
    <definedName name="fmtr" localSheetId="9">#REF!</definedName>
    <definedName name="fmtr">#REF!</definedName>
    <definedName name="footno" localSheetId="8">#REF!</definedName>
    <definedName name="footno" localSheetId="9">#REF!</definedName>
    <definedName name="footno">#REF!</definedName>
    <definedName name="footnotes" localSheetId="11">#REF!</definedName>
    <definedName name="footnotes" localSheetId="6">#REF!</definedName>
    <definedName name="footnotes" localSheetId="7">#REF!</definedName>
    <definedName name="footnotes">#REF!</definedName>
    <definedName name="footnotes2">#REF!</definedName>
    <definedName name="GEOG9703">#REF!</definedName>
    <definedName name="HTML_CodePage" hidden="1">1252</definedName>
    <definedName name="HTML_Control" localSheetId="6" hidden="1">{"'swa xoffs'!$A$4:$Q$37"}</definedName>
    <definedName name="HTML_Control" localSheetId="7" hidden="1">{"'swa xoffs'!$A$4:$Q$37"}</definedName>
    <definedName name="HTML_Control" localSheetId="8" hidden="1">{"'swa xoffs'!$A$4:$Q$37"}</definedName>
    <definedName name="HTML_Control" localSheetId="9"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6">'[1]rba table'!$C$10:$C$49</definedName>
    <definedName name="males">'[2]rba table'!$C$10:$C$49</definedName>
    <definedName name="PIB" localSheetId="6">#REF!</definedName>
    <definedName name="PIB" localSheetId="7">#REF!</definedName>
    <definedName name="PIB" localSheetId="8">#REF!</definedName>
    <definedName name="PIB" localSheetId="9">#REF!</definedName>
    <definedName name="PIB">#REF!</definedName>
    <definedName name="_xlnm.Print_Area" localSheetId="10">DataF_A1!$A$3:$E$118</definedName>
    <definedName name="_xlnm.Print_Area" localSheetId="11">DataF_A2!$A$3:$E$118</definedName>
    <definedName name="Rentflag">IF([3]Comparison!$B$7,"","not ")</definedName>
    <definedName name="ressources" localSheetId="6">#REF!</definedName>
    <definedName name="ressources" localSheetId="7">#REF!</definedName>
    <definedName name="ressources" localSheetId="8">#REF!</definedName>
    <definedName name="ressources" localSheetId="9">#REF!</definedName>
    <definedName name="ressources">#REF!</definedName>
    <definedName name="rpflux" localSheetId="6">#REF!</definedName>
    <definedName name="rpflux" localSheetId="7">#REF!</definedName>
    <definedName name="rpflux">#REF!</definedName>
    <definedName name="rptof" localSheetId="6">#REF!</definedName>
    <definedName name="rptof" localSheetId="7">#REF!</definedName>
    <definedName name="rptof">#REF!</definedName>
    <definedName name="spanners_level1" localSheetId="11">#REF!</definedName>
    <definedName name="spanners_level1" localSheetId="6">#REF!</definedName>
    <definedName name="spanners_level1" localSheetId="7">#REF!</definedName>
    <definedName name="spanners_level1">#REF!</definedName>
    <definedName name="spanners_level2" localSheetId="11">#REF!</definedName>
    <definedName name="spanners_level2" localSheetId="6">#REF!</definedName>
    <definedName name="spanners_level2" localSheetId="7">#REF!</definedName>
    <definedName name="spanners_level2">#REF!</definedName>
    <definedName name="spanners_level3" localSheetId="11">#REF!</definedName>
    <definedName name="spanners_level3" localSheetId="6">#REF!</definedName>
    <definedName name="spanners_level3" localSheetId="7">#REF!</definedName>
    <definedName name="spanners_level3">#REF!</definedName>
    <definedName name="spanners_level4" localSheetId="11">#REF!</definedName>
    <definedName name="spanners_level4" localSheetId="6">#REF!</definedName>
    <definedName name="spanners_level4" localSheetId="7">#REF!</definedName>
    <definedName name="spanners_level4">#REF!</definedName>
    <definedName name="spanners_level5" localSheetId="11">#REF!</definedName>
    <definedName name="spanners_level5" localSheetId="6">#REF!</definedName>
    <definedName name="spanners_level5" localSheetId="7">#REF!</definedName>
    <definedName name="spanners_level5">#REF!</definedName>
    <definedName name="spanners_levelV">#REF!</definedName>
    <definedName name="spanners_levelX">#REF!</definedName>
    <definedName name="spanners_levelY">#REF!</definedName>
    <definedName name="spanners_levelZ">#REF!</definedName>
    <definedName name="stub_lines" localSheetId="6">#REF!</definedName>
    <definedName name="stub_lines" localSheetId="7">#REF!</definedName>
    <definedName name="stub_lines">#REF!</definedName>
    <definedName name="Table_DE.4b__Sources_of_private_wealth_accumulation_in_Germany__1870_2010___Multiplicative_decomposition">[4]TableDE4b!$A$3</definedName>
    <definedName name="temp" localSheetId="11">#REF!</definedName>
    <definedName name="temp" localSheetId="6">#REF!</definedName>
    <definedName name="temp" localSheetId="7">#REF!</definedName>
    <definedName name="temp" localSheetId="8">#REF!</definedName>
    <definedName name="temp">#REF!</definedName>
    <definedName name="titles" localSheetId="6">#REF!</definedName>
    <definedName name="titles" localSheetId="7">#REF!</definedName>
    <definedName name="titles">#REF!</definedName>
    <definedName name="totals" localSheetId="6">#REF!</definedName>
    <definedName name="totals" localSheetId="7">#REF!</definedName>
    <definedName name="totals">#REF!</definedName>
    <definedName name="xxx" localSheetId="11">#REF!</definedName>
    <definedName name="xxx" localSheetId="6">#REF!</definedName>
    <definedName name="xxx" localSheetId="7">#REF!</definedName>
    <definedName name="xxx">#REF!</definedName>
    <definedName name="Year">[3]Output!$C$4:$C$38</definedName>
    <definedName name="YearLabel">[3]Output!$B$15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97" l="1"/>
  <c r="G7" i="97"/>
  <c r="H7" i="97"/>
  <c r="I7" i="97"/>
  <c r="C8" i="97"/>
  <c r="G8" i="97"/>
  <c r="H8" i="97"/>
  <c r="I8" i="97"/>
  <c r="C9" i="97"/>
  <c r="G9" i="97"/>
  <c r="H9" i="97"/>
  <c r="I9" i="97"/>
  <c r="C10" i="97"/>
  <c r="G10" i="97"/>
  <c r="H10" i="97"/>
  <c r="I10" i="97"/>
  <c r="C11" i="97"/>
  <c r="G11" i="97"/>
  <c r="H11" i="97"/>
  <c r="I11" i="97"/>
  <c r="C12" i="97"/>
  <c r="G12" i="97"/>
  <c r="C13" i="97"/>
  <c r="H12" i="97"/>
  <c r="I12" i="97"/>
  <c r="B15" i="97"/>
  <c r="G13" i="97"/>
  <c r="C14" i="97"/>
  <c r="C15" i="97"/>
  <c r="H13" i="97"/>
  <c r="I13" i="97"/>
  <c r="G14" i="97"/>
  <c r="H14" i="97"/>
  <c r="I14" i="97"/>
  <c r="B9" i="95"/>
  <c r="B10" i="95"/>
  <c r="F6" i="95"/>
  <c r="K6" i="95"/>
  <c r="L6" i="95"/>
  <c r="M6" i="95"/>
  <c r="N6" i="95"/>
  <c r="O6" i="95"/>
  <c r="P6" i="95"/>
  <c r="Y6" i="95"/>
  <c r="A7" i="95"/>
  <c r="F7" i="95"/>
  <c r="I7" i="95"/>
  <c r="J7" i="95"/>
  <c r="K7" i="95"/>
  <c r="L7" i="95"/>
  <c r="M7" i="95"/>
  <c r="N7" i="95"/>
  <c r="O7" i="95"/>
  <c r="P7" i="95"/>
  <c r="Y7" i="95"/>
  <c r="A8" i="95"/>
  <c r="F8" i="95"/>
  <c r="I8" i="95"/>
  <c r="J8" i="95"/>
  <c r="K8" i="95"/>
  <c r="L8" i="95"/>
  <c r="M8" i="95"/>
  <c r="N8" i="95"/>
  <c r="O8" i="95"/>
  <c r="P8" i="95"/>
  <c r="Y8" i="95"/>
  <c r="A9" i="95"/>
  <c r="F9" i="95"/>
  <c r="I9" i="95"/>
  <c r="J9" i="95"/>
  <c r="K9" i="95"/>
  <c r="L9" i="95"/>
  <c r="M9" i="95"/>
  <c r="N9" i="95"/>
  <c r="O9" i="95"/>
  <c r="P9" i="95"/>
  <c r="Y9" i="95"/>
  <c r="A10" i="95"/>
  <c r="F10" i="95"/>
  <c r="K10" i="95"/>
  <c r="L10" i="95"/>
  <c r="M10" i="95"/>
  <c r="N10" i="95"/>
  <c r="O10" i="95"/>
  <c r="P10" i="95"/>
  <c r="Y10" i="95"/>
  <c r="A11" i="95"/>
  <c r="F11" i="95"/>
  <c r="K11" i="95"/>
  <c r="L11" i="95"/>
  <c r="M11" i="95"/>
  <c r="N11" i="95"/>
  <c r="O11" i="95"/>
  <c r="P11" i="95"/>
  <c r="Y11" i="95"/>
  <c r="A12" i="95"/>
  <c r="F12" i="95"/>
  <c r="I12" i="95"/>
  <c r="J12" i="95"/>
  <c r="K12" i="95"/>
  <c r="L12" i="95"/>
  <c r="M12" i="95"/>
  <c r="N12" i="95"/>
  <c r="O12" i="95"/>
  <c r="P12" i="95"/>
  <c r="Y12" i="95"/>
  <c r="A13" i="95"/>
  <c r="F13" i="95"/>
  <c r="I13" i="95"/>
  <c r="J13" i="95"/>
  <c r="K13" i="95"/>
  <c r="L13" i="95"/>
  <c r="M13" i="95"/>
  <c r="N13" i="95"/>
  <c r="O13" i="95"/>
  <c r="P13" i="95"/>
  <c r="Y13" i="95"/>
  <c r="A14" i="95"/>
  <c r="F14" i="95"/>
  <c r="K14" i="95"/>
  <c r="L14" i="95"/>
  <c r="M14" i="95"/>
  <c r="N14" i="95"/>
  <c r="O14" i="95"/>
  <c r="P14" i="95"/>
  <c r="Y14" i="95"/>
  <c r="A15" i="95"/>
  <c r="F15" i="95"/>
  <c r="I15" i="95"/>
  <c r="J15" i="95"/>
  <c r="K15" i="95"/>
  <c r="L15" i="95"/>
  <c r="M15" i="95"/>
  <c r="N15" i="95"/>
  <c r="O15" i="95"/>
  <c r="P15" i="95"/>
  <c r="Y15" i="95"/>
  <c r="A16" i="95"/>
  <c r="F16" i="95"/>
  <c r="S16" i="95"/>
  <c r="K16" i="95"/>
  <c r="L16" i="95"/>
  <c r="M16" i="95"/>
  <c r="N16" i="95"/>
  <c r="O16" i="95"/>
  <c r="P16" i="95"/>
  <c r="Y16" i="95"/>
  <c r="A17" i="95"/>
  <c r="F17" i="95"/>
  <c r="I17" i="95"/>
  <c r="J17" i="95"/>
  <c r="S17" i="95"/>
  <c r="K17" i="95"/>
  <c r="L17" i="95"/>
  <c r="M17" i="95"/>
  <c r="N17" i="95"/>
  <c r="O17" i="95"/>
  <c r="P17" i="95"/>
  <c r="Y17" i="95"/>
  <c r="A18" i="95"/>
  <c r="F18" i="95"/>
  <c r="S18" i="95"/>
  <c r="K18" i="95"/>
  <c r="L18" i="95"/>
  <c r="M18" i="95"/>
  <c r="N18" i="95"/>
  <c r="O18" i="95"/>
  <c r="P18" i="95"/>
  <c r="Y18" i="95"/>
  <c r="A19" i="95"/>
  <c r="F19" i="95"/>
  <c r="J19" i="95"/>
  <c r="S19" i="95"/>
  <c r="K19" i="95"/>
  <c r="L19" i="95"/>
  <c r="M19" i="95"/>
  <c r="N19" i="95"/>
  <c r="O19" i="95"/>
  <c r="P19" i="95"/>
  <c r="Y19" i="95"/>
  <c r="A20" i="95"/>
  <c r="F20" i="95"/>
  <c r="S20" i="95"/>
  <c r="K20" i="95"/>
  <c r="L20" i="95"/>
  <c r="M20" i="95"/>
  <c r="N20" i="95"/>
  <c r="O20" i="95"/>
  <c r="P20" i="95"/>
  <c r="Y20" i="95"/>
  <c r="A7" i="91"/>
  <c r="A8" i="91"/>
  <c r="A9" i="91"/>
  <c r="A10" i="91"/>
  <c r="A11" i="91"/>
  <c r="A12" i="91"/>
  <c r="A13" i="91"/>
  <c r="A14" i="91"/>
  <c r="A15" i="91"/>
  <c r="A16" i="91"/>
  <c r="A17" i="91"/>
  <c r="A18" i="91"/>
  <c r="A19" i="91"/>
  <c r="A20" i="91"/>
  <c r="A21" i="91"/>
  <c r="A22" i="91"/>
  <c r="A23" i="91"/>
  <c r="A24" i="91"/>
  <c r="A25" i="91"/>
  <c r="A26" i="91"/>
  <c r="A27" i="91"/>
  <c r="A28" i="91"/>
  <c r="A29" i="91"/>
  <c r="A30" i="91"/>
  <c r="A31" i="91"/>
  <c r="A32" i="91"/>
  <c r="A33" i="91"/>
  <c r="A34" i="91"/>
  <c r="A35" i="91"/>
  <c r="A36" i="91"/>
  <c r="A37" i="91"/>
  <c r="A38" i="91"/>
  <c r="A39" i="91"/>
  <c r="A40" i="91"/>
  <c r="A41" i="91"/>
  <c r="A42" i="91"/>
  <c r="A43" i="91"/>
  <c r="A44" i="91"/>
  <c r="A45" i="91"/>
  <c r="A46" i="91"/>
  <c r="A47" i="91"/>
  <c r="A48" i="91"/>
  <c r="A49" i="91"/>
  <c r="A50" i="91"/>
  <c r="A51" i="91"/>
  <c r="A52" i="91"/>
  <c r="A53" i="91"/>
  <c r="A54" i="91"/>
  <c r="A55" i="91"/>
  <c r="A56" i="91"/>
  <c r="A57" i="91"/>
  <c r="A58" i="91"/>
  <c r="A59" i="91"/>
  <c r="A60" i="91"/>
  <c r="A61" i="91"/>
  <c r="A62" i="91"/>
  <c r="A63" i="91"/>
  <c r="A64" i="91"/>
  <c r="A65" i="91"/>
  <c r="A66" i="91"/>
  <c r="A67" i="91"/>
  <c r="A68" i="91"/>
  <c r="A69" i="91"/>
  <c r="A70" i="91"/>
  <c r="A71" i="91"/>
  <c r="A72" i="91"/>
  <c r="A73" i="91"/>
  <c r="A74" i="91"/>
  <c r="A75" i="91"/>
  <c r="A76" i="91"/>
  <c r="A77" i="91"/>
  <c r="A78" i="91"/>
  <c r="A79" i="91"/>
  <c r="A80" i="91"/>
  <c r="A81" i="91"/>
  <c r="A82" i="91"/>
  <c r="A83" i="91"/>
  <c r="A84" i="91"/>
  <c r="A85" i="91"/>
  <c r="A86" i="91"/>
  <c r="A87" i="91"/>
  <c r="A88" i="91"/>
  <c r="A89" i="91"/>
  <c r="A90" i="91"/>
  <c r="A91" i="91"/>
  <c r="A92" i="91"/>
  <c r="A93" i="91"/>
  <c r="A94" i="91"/>
  <c r="A95" i="91"/>
  <c r="A96" i="91"/>
  <c r="A97" i="91"/>
  <c r="A98" i="91"/>
  <c r="A99" i="91"/>
  <c r="A100" i="91"/>
  <c r="A101" i="91"/>
  <c r="A102" i="91"/>
  <c r="A103" i="91"/>
  <c r="A104" i="91"/>
  <c r="A105" i="91"/>
  <c r="A106" i="91"/>
  <c r="A107" i="91"/>
  <c r="A108" i="91"/>
  <c r="A109" i="91"/>
  <c r="A110" i="91"/>
  <c r="A111" i="91"/>
  <c r="A112" i="91"/>
  <c r="A113" i="91"/>
  <c r="A114" i="91"/>
  <c r="A115" i="91"/>
  <c r="F6" i="89"/>
  <c r="L6" i="89"/>
  <c r="O6" i="89"/>
  <c r="P6" i="89"/>
  <c r="A9" i="89"/>
  <c r="A10" i="89"/>
  <c r="A11" i="89"/>
  <c r="A12" i="89"/>
  <c r="F12" i="89"/>
  <c r="L12" i="89"/>
  <c r="M12" i="89"/>
  <c r="N12" i="89"/>
  <c r="O12" i="89"/>
  <c r="P12" i="89"/>
  <c r="A13" i="89"/>
  <c r="A14" i="89"/>
  <c r="A15" i="89"/>
  <c r="L16" i="89"/>
  <c r="N16" i="89"/>
  <c r="O16" i="89"/>
  <c r="P16" i="89"/>
  <c r="O17" i="89"/>
  <c r="P17" i="89"/>
  <c r="O18" i="89"/>
  <c r="P18" i="89"/>
  <c r="A19" i="89"/>
  <c r="A20" i="89"/>
  <c r="O20" i="89"/>
  <c r="P20" i="89"/>
  <c r="A21" i="89"/>
  <c r="O21" i="89"/>
  <c r="P21" i="89"/>
  <c r="A22" i="89"/>
  <c r="O22" i="89"/>
  <c r="P22" i="89"/>
  <c r="A23" i="89"/>
  <c r="O23" i="89"/>
  <c r="P23" i="89"/>
  <c r="A24" i="89"/>
  <c r="O24" i="89"/>
  <c r="P24" i="89"/>
  <c r="A25" i="89"/>
  <c r="O25" i="89"/>
  <c r="P25" i="89"/>
  <c r="A26" i="89"/>
  <c r="O26" i="89"/>
  <c r="P26" i="89"/>
  <c r="A6" i="87"/>
  <c r="A7" i="87"/>
  <c r="A8" i="87"/>
  <c r="A9" i="87"/>
  <c r="A10" i="87"/>
  <c r="A11" i="87"/>
  <c r="A12" i="87"/>
  <c r="A13" i="87"/>
  <c r="A14" i="87"/>
  <c r="A15" i="87"/>
  <c r="A16" i="87"/>
  <c r="A17" i="87"/>
  <c r="A18" i="87"/>
  <c r="A19" i="87"/>
  <c r="A20" i="87"/>
  <c r="A21" i="87"/>
  <c r="A22" i="87"/>
  <c r="A23" i="87"/>
  <c r="A24" i="87"/>
  <c r="A25" i="87"/>
  <c r="A26" i="87"/>
  <c r="A27" i="87"/>
  <c r="A28" i="87"/>
  <c r="A29" i="87"/>
  <c r="A30" i="87"/>
  <c r="A31" i="87"/>
  <c r="A32" i="87"/>
  <c r="A33" i="87"/>
  <c r="A34" i="87"/>
  <c r="A35" i="87"/>
  <c r="A36" i="87"/>
  <c r="A37" i="87"/>
  <c r="A38" i="87"/>
  <c r="A39" i="87"/>
  <c r="A40" i="87"/>
  <c r="A41" i="87"/>
  <c r="A42" i="87"/>
  <c r="A43" i="87"/>
  <c r="A44" i="87"/>
  <c r="A45" i="87"/>
  <c r="A46" i="87"/>
  <c r="A47" i="87"/>
  <c r="A48" i="87"/>
  <c r="A49" i="87"/>
  <c r="A50" i="87"/>
  <c r="A51" i="87"/>
  <c r="A52" i="87"/>
  <c r="A53" i="87"/>
  <c r="A54" i="87"/>
  <c r="A55" i="87"/>
  <c r="A56" i="87"/>
  <c r="A57" i="87"/>
  <c r="A58" i="87"/>
  <c r="A59" i="87"/>
  <c r="A60" i="87"/>
  <c r="A61" i="87"/>
  <c r="A62" i="87"/>
  <c r="A63" i="87"/>
  <c r="A64" i="87"/>
  <c r="A65" i="87"/>
  <c r="A66" i="87"/>
  <c r="A67" i="87"/>
  <c r="A68" i="87"/>
  <c r="A69" i="87"/>
  <c r="A70" i="87"/>
  <c r="A71" i="87"/>
  <c r="A72" i="87"/>
  <c r="A73" i="87"/>
  <c r="A74" i="87"/>
  <c r="A75" i="87"/>
  <c r="A76" i="87"/>
  <c r="A77" i="87"/>
  <c r="A78" i="87"/>
  <c r="A79" i="87"/>
  <c r="A80" i="87"/>
  <c r="A81" i="87"/>
  <c r="A82" i="87"/>
  <c r="A83" i="87"/>
  <c r="A84" i="87"/>
  <c r="A85" i="87"/>
  <c r="A86" i="87"/>
  <c r="A87" i="87"/>
  <c r="A88" i="87"/>
  <c r="A89" i="87"/>
  <c r="A90" i="87"/>
  <c r="A91" i="87"/>
  <c r="A92" i="87"/>
  <c r="A93" i="87"/>
  <c r="A94" i="87"/>
  <c r="A95" i="87"/>
  <c r="A96" i="87"/>
  <c r="A97" i="87"/>
  <c r="A98" i="87"/>
  <c r="A99" i="87"/>
  <c r="A100" i="87"/>
  <c r="A101" i="87"/>
  <c r="A102" i="87"/>
  <c r="A103" i="87"/>
  <c r="A104" i="87"/>
  <c r="A105" i="87"/>
  <c r="A106" i="87"/>
  <c r="A107" i="87"/>
  <c r="A108" i="87"/>
  <c r="A109" i="87"/>
  <c r="A110" i="87"/>
  <c r="A111" i="87"/>
  <c r="A112" i="87"/>
  <c r="A113" i="87"/>
  <c r="A114" i="87"/>
  <c r="A115" i="87"/>
  <c r="A116" i="87"/>
  <c r="A117" i="87"/>
  <c r="A118" i="87"/>
  <c r="C116" i="87"/>
  <c r="C117" i="87"/>
  <c r="C118" i="87"/>
  <c r="C115" i="87"/>
  <c r="C114" i="87"/>
  <c r="C113" i="87"/>
  <c r="C112" i="87"/>
  <c r="C111" i="87"/>
  <c r="C110" i="87"/>
  <c r="C109" i="87"/>
  <c r="C108" i="87"/>
  <c r="C107" i="87"/>
  <c r="C106" i="87"/>
  <c r="C105" i="87"/>
  <c r="C104" i="87"/>
  <c r="C103" i="87"/>
  <c r="C102" i="87"/>
  <c r="C101" i="87"/>
  <c r="C100" i="87"/>
  <c r="C99" i="87"/>
  <c r="C98" i="87"/>
  <c r="C97" i="87"/>
  <c r="C96" i="87"/>
  <c r="C95" i="87"/>
  <c r="C94" i="87"/>
  <c r="C93" i="87"/>
  <c r="C92" i="87"/>
  <c r="C91" i="87"/>
  <c r="C90" i="87"/>
  <c r="C89" i="87"/>
  <c r="C88" i="87"/>
  <c r="C87" i="87"/>
  <c r="C86" i="87"/>
  <c r="C85" i="87"/>
  <c r="C84" i="87"/>
  <c r="C83" i="87"/>
  <c r="C82" i="87"/>
  <c r="C81" i="87"/>
  <c r="C80" i="87"/>
  <c r="C79" i="87"/>
  <c r="C78" i="87"/>
  <c r="C77" i="87"/>
  <c r="C76" i="87"/>
  <c r="C75" i="87"/>
  <c r="C74" i="87"/>
  <c r="C73" i="87"/>
  <c r="C72" i="87"/>
  <c r="C71" i="87"/>
  <c r="C70" i="87"/>
  <c r="C69" i="87"/>
  <c r="C68" i="87"/>
  <c r="C67" i="87"/>
  <c r="C66" i="87"/>
  <c r="C65" i="87"/>
  <c r="C64" i="87"/>
  <c r="C63" i="87"/>
  <c r="C62" i="87"/>
  <c r="C61" i="87"/>
  <c r="C60" i="87"/>
  <c r="C59" i="87"/>
  <c r="C58" i="87"/>
  <c r="C57" i="87"/>
  <c r="C56" i="87"/>
  <c r="C55" i="87"/>
  <c r="C54" i="87"/>
  <c r="C53" i="87"/>
  <c r="C52" i="87"/>
  <c r="C51" i="87"/>
  <c r="C50" i="87"/>
  <c r="C49" i="87"/>
  <c r="C48" i="87"/>
  <c r="C47" i="87"/>
  <c r="C46" i="87"/>
  <c r="C45" i="87"/>
  <c r="C44" i="87"/>
  <c r="C43" i="87"/>
  <c r="C42" i="87"/>
  <c r="C41" i="87"/>
  <c r="C40" i="87"/>
  <c r="C39" i="87"/>
  <c r="C38" i="87"/>
  <c r="C37" i="87"/>
  <c r="C36" i="87"/>
  <c r="C35" i="87"/>
  <c r="C34" i="87"/>
  <c r="C33" i="87"/>
  <c r="C32" i="87"/>
  <c r="C31" i="87"/>
  <c r="C30" i="87"/>
  <c r="C29" i="87"/>
  <c r="C28" i="87"/>
  <c r="C27" i="87"/>
  <c r="C26" i="87"/>
  <c r="C25" i="87"/>
  <c r="C24" i="87"/>
  <c r="C23" i="87"/>
  <c r="C22" i="87"/>
  <c r="C21" i="87"/>
  <c r="C20" i="87"/>
  <c r="C19" i="87"/>
  <c r="C18" i="87"/>
  <c r="C17" i="87"/>
  <c r="C16" i="87"/>
  <c r="C15" i="87"/>
  <c r="C14" i="87"/>
  <c r="C13" i="87"/>
  <c r="C12" i="87"/>
  <c r="C11" i="87"/>
  <c r="C10" i="87"/>
  <c r="C9" i="87"/>
  <c r="C8" i="87"/>
  <c r="C7" i="87"/>
  <c r="C6" i="87"/>
  <c r="C5" i="87"/>
  <c r="A6" i="68"/>
  <c r="A7" i="68"/>
  <c r="A8" i="68"/>
  <c r="A9" i="68"/>
  <c r="A10" i="68"/>
  <c r="A11" i="68"/>
  <c r="A12" i="68"/>
  <c r="A13" i="68"/>
  <c r="A14" i="68"/>
  <c r="A15" i="68"/>
  <c r="A16" i="68"/>
  <c r="A17" i="68"/>
  <c r="A18" i="68"/>
  <c r="A19" i="68"/>
  <c r="A20" i="68"/>
  <c r="A21" i="68"/>
  <c r="A22" i="68"/>
  <c r="A23" i="68"/>
  <c r="A24" i="68"/>
  <c r="A25" i="68"/>
  <c r="A26" i="68"/>
  <c r="A27" i="68"/>
  <c r="A28" i="68"/>
  <c r="A29" i="68"/>
  <c r="A30" i="68"/>
  <c r="A31" i="68"/>
  <c r="A32" i="68"/>
  <c r="A33" i="68"/>
  <c r="A34" i="68"/>
  <c r="A35" i="68"/>
  <c r="A36" i="68"/>
  <c r="A37" i="68"/>
  <c r="A38" i="68"/>
  <c r="A39" i="68"/>
  <c r="A40" i="68"/>
  <c r="A41" i="68"/>
  <c r="A42" i="68"/>
  <c r="A43" i="68"/>
  <c r="A44" i="68"/>
  <c r="A45" i="68"/>
  <c r="A46" i="68"/>
  <c r="A47" i="68"/>
  <c r="A48" i="68"/>
  <c r="A49" i="68"/>
  <c r="A50" i="68"/>
  <c r="A51" i="68"/>
  <c r="A52" i="68"/>
  <c r="A53" i="68"/>
  <c r="A54" i="68"/>
  <c r="A55" i="68"/>
  <c r="A56" i="68"/>
  <c r="A57" i="68"/>
  <c r="A58" i="68"/>
  <c r="A59" i="68"/>
  <c r="A60" i="68"/>
  <c r="A61" i="68"/>
  <c r="A62" i="68"/>
  <c r="A63" i="68"/>
  <c r="A64" i="68"/>
  <c r="A65" i="68"/>
  <c r="A66" i="68"/>
  <c r="A67" i="68"/>
  <c r="A68" i="68"/>
  <c r="A69" i="68"/>
  <c r="A70" i="68"/>
  <c r="A71" i="68"/>
  <c r="A72" i="68"/>
  <c r="A73" i="68"/>
  <c r="A74" i="68"/>
  <c r="A75" i="68"/>
  <c r="A76" i="68"/>
  <c r="A77" i="68"/>
  <c r="A78" i="68"/>
  <c r="A79" i="68"/>
  <c r="A80" i="68"/>
  <c r="A81" i="68"/>
  <c r="A82" i="68"/>
  <c r="A83" i="68"/>
  <c r="A84" i="68"/>
  <c r="A85" i="68"/>
  <c r="A86" i="68"/>
  <c r="A87" i="68"/>
  <c r="A88" i="68"/>
  <c r="A89" i="68"/>
  <c r="A90" i="68"/>
  <c r="A91" i="68"/>
  <c r="A92" i="68"/>
  <c r="A93" i="68"/>
  <c r="A94" i="68"/>
  <c r="A95" i="68"/>
  <c r="A96" i="68"/>
  <c r="A97" i="68"/>
  <c r="A98" i="68"/>
  <c r="A99" i="68"/>
  <c r="A100" i="68"/>
  <c r="A101" i="68"/>
  <c r="A102" i="68"/>
  <c r="A103" i="68"/>
  <c r="A104" i="68"/>
  <c r="A105" i="68"/>
  <c r="A106" i="68"/>
  <c r="A107" i="68"/>
  <c r="A108" i="68"/>
  <c r="A109" i="68"/>
  <c r="A110" i="68"/>
  <c r="A111" i="68"/>
  <c r="A112" i="68"/>
  <c r="A113" i="68"/>
  <c r="A114" i="68"/>
  <c r="A115" i="68"/>
  <c r="A116" i="68"/>
  <c r="A117" i="68"/>
  <c r="J118" i="68"/>
  <c r="J117" i="68"/>
  <c r="G118" i="68"/>
  <c r="G117" i="68"/>
  <c r="E118" i="68"/>
  <c r="E117" i="68"/>
  <c r="E116" i="68"/>
  <c r="E115" i="68"/>
  <c r="E114" i="68"/>
  <c r="E113" i="68"/>
  <c r="E112" i="68"/>
  <c r="E111" i="68"/>
  <c r="E110" i="68"/>
  <c r="E109" i="68"/>
  <c r="E108" i="68"/>
  <c r="E107" i="68"/>
  <c r="E106" i="68"/>
  <c r="E105" i="68"/>
  <c r="E104" i="68"/>
  <c r="E103" i="68"/>
  <c r="E102" i="68"/>
  <c r="E101" i="68"/>
  <c r="E100" i="68"/>
  <c r="E99" i="68"/>
  <c r="E98" i="68"/>
  <c r="E97" i="68"/>
  <c r="E96" i="68"/>
  <c r="E95" i="68"/>
  <c r="E94" i="68"/>
  <c r="E93" i="68"/>
  <c r="E92" i="68"/>
  <c r="E91" i="68"/>
  <c r="E90" i="68"/>
  <c r="L89" i="68"/>
  <c r="E89" i="68"/>
  <c r="L88" i="68"/>
  <c r="E88" i="68"/>
  <c r="L87" i="68"/>
  <c r="E87" i="68"/>
  <c r="L86" i="68"/>
  <c r="E86" i="68"/>
  <c r="L85" i="68"/>
  <c r="E85" i="68"/>
  <c r="E84" i="68"/>
  <c r="E83" i="68"/>
  <c r="E82" i="68"/>
  <c r="E81" i="68"/>
  <c r="E80" i="68"/>
  <c r="E79" i="68"/>
  <c r="E78" i="68"/>
  <c r="E77" i="68"/>
  <c r="L76" i="68"/>
  <c r="E76" i="68"/>
  <c r="L75" i="68"/>
  <c r="E75" i="68"/>
  <c r="L74" i="68"/>
  <c r="E74" i="68"/>
  <c r="L73" i="68"/>
  <c r="E73" i="68"/>
  <c r="L72" i="68"/>
  <c r="E72" i="68"/>
  <c r="E71" i="68"/>
  <c r="L70" i="68"/>
  <c r="E70" i="68"/>
  <c r="L69" i="68"/>
  <c r="E69" i="68"/>
  <c r="L68" i="68"/>
  <c r="E68" i="68"/>
  <c r="L67" i="68"/>
  <c r="E67" i="68"/>
  <c r="L66" i="68"/>
  <c r="E66" i="68"/>
  <c r="L65" i="68"/>
  <c r="E65" i="68"/>
  <c r="L64" i="68"/>
  <c r="E64" i="68"/>
  <c r="L63" i="68"/>
  <c r="E63" i="68"/>
  <c r="L62" i="68"/>
  <c r="E62" i="68"/>
  <c r="L61" i="68"/>
  <c r="E61" i="68"/>
  <c r="L60" i="68"/>
  <c r="E60" i="68"/>
  <c r="E59" i="68"/>
  <c r="E58" i="68"/>
  <c r="E57" i="68"/>
  <c r="E56" i="68"/>
  <c r="E55" i="68"/>
  <c r="E54" i="68"/>
  <c r="E53" i="68"/>
  <c r="L52" i="68"/>
  <c r="E52" i="68"/>
  <c r="E51" i="68"/>
  <c r="E50" i="68"/>
  <c r="E49" i="68"/>
  <c r="E48" i="68"/>
  <c r="E47" i="68"/>
  <c r="L46" i="68"/>
  <c r="E46" i="68"/>
  <c r="L45" i="68"/>
  <c r="E45" i="68"/>
  <c r="L44" i="68"/>
  <c r="E44" i="68"/>
  <c r="L43" i="68"/>
  <c r="E43" i="68"/>
  <c r="L42" i="68"/>
  <c r="E42" i="68"/>
  <c r="L41" i="68"/>
  <c r="E41" i="68"/>
  <c r="L40" i="68"/>
  <c r="E40" i="68"/>
  <c r="L39" i="68"/>
  <c r="E39" i="68"/>
  <c r="E38" i="68"/>
  <c r="E37" i="68"/>
  <c r="E36" i="68"/>
  <c r="E35" i="68"/>
  <c r="E34" i="68"/>
  <c r="E33" i="68"/>
  <c r="E32" i="68"/>
  <c r="E31" i="68"/>
  <c r="E30" i="68"/>
  <c r="E29" i="68"/>
  <c r="E28" i="68"/>
  <c r="E27" i="68"/>
  <c r="E26" i="68"/>
  <c r="E25" i="68"/>
  <c r="E24" i="68"/>
  <c r="E23" i="68"/>
  <c r="E22" i="68"/>
  <c r="E21" i="68"/>
  <c r="E20" i="68"/>
  <c r="E19" i="68"/>
  <c r="E18" i="68"/>
  <c r="E17" i="68"/>
  <c r="E16" i="68"/>
  <c r="E15" i="68"/>
  <c r="E14" i="68"/>
  <c r="E13" i="68"/>
  <c r="E12" i="68"/>
  <c r="E11" i="68"/>
  <c r="E10" i="68"/>
  <c r="E9" i="68"/>
  <c r="E8" i="68"/>
  <c r="E7" i="68"/>
  <c r="E6" i="68"/>
  <c r="E5" i="68"/>
  <c r="J116" i="68"/>
  <c r="J115" i="68"/>
  <c r="J114" i="68"/>
  <c r="J113" i="68"/>
  <c r="J112" i="68"/>
  <c r="J111" i="68"/>
  <c r="J110" i="68"/>
  <c r="J109" i="68"/>
  <c r="J108" i="68"/>
  <c r="J107" i="68"/>
  <c r="J106" i="68"/>
  <c r="J105" i="68"/>
  <c r="J104" i="68"/>
  <c r="J103" i="68"/>
  <c r="J102" i="68"/>
  <c r="J101" i="68"/>
  <c r="J100" i="68"/>
  <c r="J99" i="68"/>
  <c r="J98" i="68"/>
  <c r="J97" i="68"/>
  <c r="J96" i="68"/>
  <c r="J95" i="68"/>
  <c r="J94" i="68"/>
  <c r="J93" i="68"/>
  <c r="J92" i="68"/>
  <c r="J91" i="68"/>
  <c r="J90" i="68"/>
  <c r="J89" i="68"/>
  <c r="J88" i="68"/>
  <c r="J87" i="68"/>
  <c r="J86" i="68"/>
  <c r="J85" i="68"/>
  <c r="J84" i="68"/>
  <c r="J83" i="68"/>
  <c r="J82" i="68"/>
  <c r="J81" i="68"/>
  <c r="J80" i="68"/>
  <c r="J79" i="68"/>
  <c r="J78" i="68"/>
  <c r="J77" i="68"/>
  <c r="J76" i="68"/>
  <c r="J75" i="68"/>
  <c r="J74" i="68"/>
  <c r="J73" i="68"/>
  <c r="J72" i="68"/>
  <c r="J71" i="68"/>
  <c r="J70" i="68"/>
  <c r="J69" i="68"/>
  <c r="J68" i="68"/>
  <c r="J67" i="68"/>
  <c r="J66" i="68"/>
  <c r="J65" i="68"/>
  <c r="J64" i="68"/>
  <c r="J63" i="68"/>
  <c r="J62" i="68"/>
  <c r="J61" i="68"/>
  <c r="J60" i="68"/>
  <c r="J59" i="68"/>
  <c r="J58" i="68"/>
  <c r="J57" i="68"/>
  <c r="J56" i="68"/>
  <c r="J55" i="68"/>
  <c r="J54" i="68"/>
  <c r="J53" i="68"/>
  <c r="J52" i="68"/>
  <c r="J51" i="68"/>
  <c r="J50" i="68"/>
  <c r="J49" i="68"/>
  <c r="J48" i="68"/>
  <c r="J47" i="68"/>
  <c r="J46" i="68"/>
  <c r="J45" i="68"/>
  <c r="J44" i="68"/>
  <c r="J43" i="68"/>
  <c r="J42" i="68"/>
  <c r="J41" i="68"/>
  <c r="J40" i="68"/>
  <c r="J39" i="68"/>
  <c r="J38" i="68"/>
  <c r="J37" i="68"/>
  <c r="J36" i="68"/>
  <c r="J35" i="68"/>
  <c r="J34" i="68"/>
  <c r="J33" i="68"/>
  <c r="J32" i="68"/>
  <c r="J31" i="68"/>
  <c r="J30" i="68"/>
  <c r="J29" i="68"/>
  <c r="J28" i="68"/>
  <c r="J27" i="68"/>
  <c r="J26" i="68"/>
  <c r="J25" i="68"/>
  <c r="J24" i="68"/>
  <c r="J23" i="68"/>
  <c r="J22" i="68"/>
  <c r="J21" i="68"/>
  <c r="J20" i="68"/>
  <c r="J19" i="68"/>
  <c r="J18" i="68"/>
  <c r="J17" i="68"/>
  <c r="J16" i="68"/>
  <c r="J15" i="68"/>
  <c r="J14" i="68"/>
  <c r="C116" i="68"/>
  <c r="C115" i="68"/>
  <c r="C114" i="68"/>
  <c r="C113" i="68"/>
  <c r="C112" i="68"/>
  <c r="C111" i="68"/>
  <c r="C110" i="68"/>
  <c r="C109" i="68"/>
  <c r="C108" i="68"/>
  <c r="C107" i="68"/>
  <c r="C106" i="68"/>
  <c r="C105" i="68"/>
  <c r="C104" i="68"/>
  <c r="C103" i="68"/>
  <c r="C102" i="68"/>
  <c r="C101" i="68"/>
  <c r="C100" i="68"/>
  <c r="C99" i="68"/>
  <c r="C98" i="68"/>
  <c r="C97" i="68"/>
  <c r="C96" i="68"/>
  <c r="C95" i="68"/>
  <c r="C94" i="68"/>
  <c r="C93" i="68"/>
  <c r="C92" i="68"/>
  <c r="C91" i="68"/>
  <c r="C90" i="68"/>
  <c r="C89" i="68"/>
  <c r="C88" i="68"/>
  <c r="C87" i="68"/>
  <c r="C86" i="68"/>
  <c r="C85" i="68"/>
  <c r="C84" i="68"/>
  <c r="C83" i="68"/>
  <c r="C82" i="68"/>
  <c r="C81" i="68"/>
  <c r="C80" i="68"/>
  <c r="C79" i="68"/>
  <c r="C78" i="68"/>
  <c r="C77" i="68"/>
  <c r="C76" i="68"/>
  <c r="C75" i="68"/>
  <c r="C74" i="68"/>
  <c r="C73" i="68"/>
  <c r="C72" i="68"/>
  <c r="C71" i="68"/>
  <c r="C70" i="68"/>
  <c r="C69" i="68"/>
  <c r="C68" i="68"/>
  <c r="C67" i="68"/>
  <c r="C66" i="68"/>
  <c r="C65" i="68"/>
  <c r="C64" i="68"/>
  <c r="C63" i="68"/>
  <c r="C62" i="68"/>
  <c r="C61" i="68"/>
  <c r="C60" i="68"/>
  <c r="C59" i="68"/>
  <c r="C58" i="68"/>
  <c r="C57" i="68"/>
  <c r="C56" i="68"/>
  <c r="C55" i="68"/>
  <c r="C54" i="68"/>
  <c r="C53" i="68"/>
  <c r="C52" i="68"/>
  <c r="C51" i="68"/>
  <c r="C50" i="68"/>
  <c r="C49" i="68"/>
  <c r="C48" i="68"/>
  <c r="C47" i="68"/>
  <c r="C46" i="68"/>
  <c r="C45" i="68"/>
  <c r="C44" i="68"/>
  <c r="C43" i="68"/>
  <c r="C42" i="68"/>
  <c r="C41" i="68"/>
  <c r="C40" i="68"/>
  <c r="C39" i="68"/>
  <c r="C38" i="68"/>
  <c r="C37" i="68"/>
  <c r="C36" i="68"/>
  <c r="C35" i="68"/>
  <c r="C34" i="68"/>
  <c r="C33" i="68"/>
  <c r="C32" i="68"/>
  <c r="C31" i="68"/>
  <c r="C30" i="68"/>
  <c r="C29" i="68"/>
  <c r="C28" i="68"/>
  <c r="C27" i="68"/>
  <c r="C26" i="68"/>
  <c r="C25" i="68"/>
  <c r="C24" i="68"/>
  <c r="C23" i="68"/>
  <c r="C22" i="68"/>
  <c r="C21" i="68"/>
  <c r="C20" i="68"/>
  <c r="C19" i="68"/>
  <c r="C18" i="68"/>
  <c r="C17" i="68"/>
  <c r="C16" i="68"/>
  <c r="C15" i="68"/>
  <c r="C14" i="68"/>
</calcChain>
</file>

<file path=xl/sharedStrings.xml><?xml version="1.0" encoding="utf-8"?>
<sst xmlns="http://schemas.openxmlformats.org/spreadsheetml/2006/main" count="480" uniqueCount="158">
  <si>
    <t>U.S.</t>
  </si>
  <si>
    <t>U.K.</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</si>
  <si>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</si>
  <si>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</si>
  <si>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</si>
  <si>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</si>
  <si>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</si>
  <si>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</si>
  <si>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</si>
  <si>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</si>
  <si>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</si>
  <si>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</si>
  <si>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</si>
  <si>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</si>
  <si>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</si>
  <si>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</si>
  <si>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</si>
  <si>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</si>
  <si>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</si>
  <si>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</si>
  <si>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</si>
  <si>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</si>
  <si>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</si>
  <si>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</si>
  <si>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</si>
  <si>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</si>
  <si>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</si>
  <si>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</si>
  <si>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</si>
  <si>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</si>
  <si>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</si>
  <si>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</si>
  <si>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</si>
  <si>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</si>
  <si>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</si>
  <si>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</si>
  <si>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</si>
  <si>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</si>
  <si>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</si>
  <si>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</si>
  <si>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</si>
  <si>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</si>
  <si>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</si>
  <si>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</si>
  <si>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</si>
  <si>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</si>
  <si>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</si>
  <si>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</si>
  <si>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</si>
  <si>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</si>
  <si>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</si>
  <si>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rPr>
      <t>Allen and Unwin, London.</t>
    </r>
  </si>
  <si>
    <t>Detailed series on UK top income tax rates (data provided by A.B. Atkinson, september 2011)</t>
  </si>
  <si>
    <r>
      <t>US</t>
    </r>
    <r>
      <rPr>
        <sz val="10"/>
        <rFont val="Arial"/>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</si>
  <si>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</si>
  <si>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</si>
  <si>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</si>
  <si>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</si>
  <si>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</si>
  <si>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Japan (Saez-Morigushi Table A0)</t>
  </si>
  <si>
    <r>
      <t xml:space="preserve">Germany: </t>
    </r>
    <r>
      <rPr>
        <sz val="10"/>
        <rFont val="Arial"/>
      </rPr>
      <t>The top inheritance tax rate reported here is the top rate applying to the decedent's children. In 1946-1948 the top rate was set by the Allied Control Council. See Beckert (2008) and Dell (2008) for more details.</t>
    </r>
  </si>
  <si>
    <r>
      <t>US</t>
    </r>
    <r>
      <rPr>
        <sz val="10"/>
        <rFont val="Arial"/>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</si>
  <si>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 xml:space="preserve">France: </t>
    </r>
    <r>
      <rPr>
        <sz val="10"/>
        <rFont val="Arial"/>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</si>
  <si>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t>Detailed series on UK top inheritance tax rates (data provided by A.B. Atkinson, september 2011)</t>
  </si>
  <si>
    <t xml:space="preserve">Estate Duty was introduced in 1894 </t>
  </si>
  <si>
    <t>Estate duty was replaced in 1975 by Capital Transfer Tax, renamed in 1986 Inheritance Tax</t>
  </si>
  <si>
    <t>The main sources are the Annual Reports (AR) of the Inland Revenue and Inland Revenue Statistics (IRS)</t>
  </si>
  <si>
    <t>a</t>
  </si>
  <si>
    <t>means tax not in operation</t>
  </si>
  <si>
    <t>b</t>
  </si>
  <si>
    <t>Data relate to tax years</t>
  </si>
  <si>
    <t>c</t>
  </si>
  <si>
    <t>Where change made other than at start of tax year (6 April), allocate to that year if before 6 October.</t>
  </si>
  <si>
    <t>d</t>
  </si>
  <si>
    <t>Inland Revenue is now known as HMRC.</t>
  </si>
  <si>
    <t>Maximum rate of ED/CTT/IHT</t>
  </si>
  <si>
    <t>Maximum rate of estate duty</t>
  </si>
  <si>
    <t>Capital Transfer Tax</t>
  </si>
  <si>
    <t>Rate of Inheritance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</si>
  <si>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</si>
  <si>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</si>
  <si>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</si>
  <si>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</si>
  <si>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</si>
  <si>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</si>
  <si>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</si>
  <si>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r>
      <t xml:space="preserve">UK: </t>
    </r>
    <r>
      <rPr>
        <sz val="10"/>
        <rFont val="Arial"/>
      </rPr>
      <t>See DetailsTS14.1UK</t>
    </r>
  </si>
  <si>
    <r>
      <t xml:space="preserve">UK: </t>
    </r>
    <r>
      <rPr>
        <sz val="10"/>
        <rFont val="Arial"/>
      </rPr>
      <t>See DetailsTS14.2UK</t>
    </r>
  </si>
  <si>
    <t>Germany</t>
  </si>
  <si>
    <t>Table S14.2. Top inheritance tax rate in rich countries, 1900-2013 (series used for figure 14.2)</t>
  </si>
  <si>
    <t>Table S14.1. Top marginal income tax rate in rich countries, 1900-2013                                                                 (series used for figure 14.1)</t>
  </si>
  <si>
    <t>1810: based upon Soltow 1985; see Waldenstrom 2009</t>
  </si>
  <si>
    <t xml:space="preserve">Sweden: Roine-Waldenstrom SJE 2009 Table A1; 1870: average 1873-1877; 1910: average 1907-1908: 190: 1920; 1930: 1935; 1940: 1945; 1950: 1950; 1960: 1966; 1970: 1975; 1980: 1985,; 1900: 1992; 2000: 2004; 2010: 2005-2006  </t>
  </si>
  <si>
    <t>1870: estimates based upon wealth census used by Soltow (see also Lindert 2000 table 3; average 1860-1870) (see also Rosenbloom-Stutes NBER WP 2005 for top 1% wealth shares by US states using 1870 wealth census)</t>
  </si>
  <si>
    <t>1810: estimate based upon Shamas 1993 (see also Waldenstrom 2009) and Lindert 2000 (using Alice Hanson Jones) (middle estimate, see discussion in text)</t>
  </si>
  <si>
    <t xml:space="preserve">US: see details for 1910-2010; computations using Kennickell 2009-2011 SCF series for 1989-2009 period; Wolff 1994 SCF series for 1962-1989; and Kopczuk-Saez 2004 estate tax returns series for 1916-1962 (anchored to later series); </t>
  </si>
  <si>
    <t>(Note: HMRC estimates are expressed relatively to population with probates, i.e. only 31% of adults in 2008-10; so top 30% in MRC Tables 13.8 corresponds to top 9.3% of total population)</t>
  </si>
  <si>
    <t>1990-2010: official HMRC estimates using estate tax data; see Waldenstrom 2009 Tables A.A1-A3 and official HMRC publications for recent years, in particular "Personal Wealth Statistics 2001-03 to 2005-07" (June 2011) and "Personal Wealth Statistics 2008 to 2010" (September 2012).</t>
  </si>
  <si>
    <t>1810-1870: Lindert 2000 table 2 (see also Waldenstrom 2009 Tables 4.A1-A3)</t>
  </si>
  <si>
    <t>(Note: no top 0.1% estimate)</t>
  </si>
  <si>
    <t xml:space="preserve">UK: 1910-1980 series based upon Atkinson-Harrison 1978 pp.139 et 159 and Atkinson et al 1989 table 1; 1990-2010 using IRS data; </t>
  </si>
  <si>
    <t>2010: Landais-Piketty-Saez 2011 (tableau patrimoine p.25) pour 2010 (see discussion in text)</t>
  </si>
  <si>
    <t>France: see details for 1810-2010; computations using Piketty-Postel-Vinay-Rosenthal 2006 pour 1810-1990 (1810:1807; 1820: 1817; etc.; 1900: 1902; 1910: 1913; etc.; 1990: 1994)</t>
  </si>
  <si>
    <t>Note: as explained in the text, these are for all countries estimates of inequality of net worth betwen living adults (using mortality multiplier methods)</t>
  </si>
  <si>
    <t>Top 0,1%</t>
  </si>
  <si>
    <t>Top 1%</t>
  </si>
  <si>
    <t>Top 10%</t>
  </si>
  <si>
    <t>Top 1% (Paris)</t>
  </si>
  <si>
    <t>Europe</t>
  </si>
  <si>
    <t>Sweden</t>
  </si>
  <si>
    <t>United States</t>
  </si>
  <si>
    <t>United Kingdom</t>
  </si>
  <si>
    <t>(Share of the top x% wealthiest in the total wealth)</t>
  </si>
  <si>
    <t xml:space="preserve">(Piketty 2014, Capital in the 21st century) Table S10.1. Concentration of wealth in Europe and in the USA, 1810-2010 (series used for figures 10.1-10.6) </t>
  </si>
  <si>
    <t>Figure 2 is extracted from Piketty 2014 "Capital in the 21st century", chapter 10, Figure 10.6 and Table S10.1. All details about data sources are available on piketty.pse.ens.fr/capital21c</t>
  </si>
  <si>
    <t>copied from DetailsTS9.4 (links frozen on 2-25-2013)</t>
  </si>
  <si>
    <t>Top income shares series based upon WTID series; missing values interpolated using moving averages and top 5% and top 1% series (see formulas and "Details" sheet)</t>
  </si>
  <si>
    <r>
      <t xml:space="preserve">Europe </t>
    </r>
    <r>
      <rPr>
        <sz val="12"/>
        <rFont val="Arial"/>
        <family val="2"/>
      </rPr>
      <t>(without Suède)</t>
    </r>
  </si>
  <si>
    <r>
      <t xml:space="preserve">Europe </t>
    </r>
    <r>
      <rPr>
        <sz val="12"/>
        <rFont val="Arial"/>
        <family val="2"/>
      </rPr>
      <t>(incl. Sweden)</t>
    </r>
  </si>
  <si>
    <r>
      <t xml:space="preserve">Top 10% </t>
    </r>
    <r>
      <rPr>
        <sz val="12"/>
        <rFont val="Arial"/>
        <family val="2"/>
      </rPr>
      <t>(without Suède)</t>
    </r>
  </si>
  <si>
    <r>
      <t xml:space="preserve">Top 10% </t>
    </r>
    <r>
      <rPr>
        <sz val="12"/>
        <rFont val="Arial"/>
        <family val="2"/>
      </rPr>
      <t>(incl. Sweden)</t>
    </r>
  </si>
  <si>
    <t>(decennial average)</t>
  </si>
  <si>
    <t>Table S9.4. Share of the top income in the total income: Europe and the USA 1900-2010                                                                (series used for figures 9.2-9.9 et S9.3-S9.5)</t>
  </si>
  <si>
    <t>Figure 1 is extracted from Piketty 2014 "Capital in the 21st century", chapter 9, Figure 9.8 and Table S9.4. All details about data sources are available on piketty.pse.ens.fr/capital21c</t>
  </si>
  <si>
    <t>Links to PZ 2013 frozen on 8-2-2013</t>
  </si>
  <si>
    <t>UK</t>
  </si>
  <si>
    <t>USA</t>
  </si>
  <si>
    <t>Italy (NW)</t>
  </si>
  <si>
    <t>Italy (PW)</t>
  </si>
  <si>
    <t>Net foreign wealth wealth</t>
  </si>
  <si>
    <t>Public wealth</t>
  </si>
  <si>
    <t>National wealth</t>
  </si>
  <si>
    <t>Private wealth</t>
  </si>
  <si>
    <t>Figure 3 is extracted from Piketty 2014 "Capital in the 21st century", chapter 5, Figure 5.1 and Table S4.5. All details about data sources are available on piketty.pse.ens.fr/capital21c</t>
  </si>
  <si>
    <t>Copy of Table S4.5: Private and national wealth (% of national income) (decennial estimates)</t>
  </si>
  <si>
    <r>
      <t>(</t>
    </r>
    <r>
      <rPr>
        <sz val="10"/>
        <rFont val="Arial"/>
      </rPr>
      <t>see formulas</t>
    </r>
    <r>
      <rPr>
        <sz val="10"/>
        <rFont val="Arial"/>
      </rPr>
      <t>)</t>
    </r>
  </si>
  <si>
    <r>
      <t xml:space="preserve">r </t>
    </r>
    <r>
      <rPr>
        <sz val="10"/>
        <rFont val="Arial"/>
      </rPr>
      <t>after taxes</t>
    </r>
    <r>
      <rPr>
        <sz val="10"/>
        <rFont val="Arial"/>
      </rPr>
      <t xml:space="preserve">: </t>
    </r>
    <r>
      <rPr>
        <sz val="10"/>
        <rFont val="Arial"/>
      </rPr>
      <t>calculations from r before taxes assuming an average tax rate</t>
    </r>
    <r>
      <rPr>
        <sz val="10"/>
        <rFont val="Arial"/>
      </rPr>
      <t xml:space="preserve"> </t>
    </r>
    <r>
      <rPr>
        <sz val="10"/>
        <rFont val="Arial"/>
      </rPr>
      <t>of</t>
    </r>
    <r>
      <rPr>
        <sz val="10"/>
        <rFont val="Arial"/>
      </rPr>
      <t xml:space="preserve"> 0%</t>
    </r>
    <r>
      <rPr>
        <sz val="10"/>
        <rFont val="Arial"/>
      </rPr>
      <t xml:space="preserve"> in</t>
    </r>
    <r>
      <rPr>
        <sz val="10"/>
        <rFont val="Arial"/>
      </rPr>
      <t xml:space="preserve"> 0-1913, 30% </t>
    </r>
    <r>
      <rPr>
        <sz val="10"/>
        <rFont val="Arial"/>
      </rPr>
      <t>in</t>
    </r>
    <r>
      <rPr>
        <sz val="10"/>
        <rFont val="Arial"/>
      </rPr>
      <t xml:space="preserve"> 1913-2012, 10% </t>
    </r>
    <r>
      <rPr>
        <sz val="10"/>
        <rFont val="Arial"/>
      </rPr>
      <t>i</t>
    </r>
    <r>
      <rPr>
        <sz val="10"/>
        <rFont val="Arial"/>
      </rPr>
      <t xml:space="preserve">n 2012-2050 </t>
    </r>
    <r>
      <rPr>
        <sz val="10"/>
        <rFont val="Arial"/>
      </rPr>
      <t>and</t>
    </r>
    <r>
      <rPr>
        <sz val="10"/>
        <rFont val="Arial"/>
      </rPr>
      <t xml:space="preserve"> 0% </t>
    </r>
    <r>
      <rPr>
        <sz val="10"/>
        <rFont val="Arial"/>
      </rPr>
      <t>i</t>
    </r>
    <r>
      <rPr>
        <sz val="10"/>
        <rFont val="Arial"/>
      </rPr>
      <t>n 2050-2100 (</t>
    </r>
    <r>
      <rPr>
        <sz val="10"/>
        <rFont val="Arial"/>
      </rPr>
      <t>and capital losses of</t>
    </r>
    <r>
      <rPr>
        <sz val="10"/>
        <rFont val="Arial"/>
      </rPr>
      <t xml:space="preserve"> 2,5% </t>
    </r>
    <r>
      <rPr>
        <sz val="10"/>
        <rFont val="Arial"/>
      </rPr>
      <t>per year in</t>
    </r>
    <r>
      <rPr>
        <sz val="10"/>
        <rFont val="Arial"/>
      </rPr>
      <t xml:space="preserve"> 1913-1950; </t>
    </r>
    <r>
      <rPr>
        <sz val="10"/>
        <rFont val="Arial"/>
      </rPr>
      <t>and</t>
    </r>
    <r>
      <rPr>
        <sz val="10"/>
        <rFont val="Arial"/>
      </rPr>
      <t xml:space="preserve"> 0,5% </t>
    </r>
    <r>
      <rPr>
        <sz val="10"/>
        <rFont val="Arial"/>
      </rPr>
      <t>per year in</t>
    </r>
    <r>
      <rPr>
        <sz val="10"/>
        <rFont val="Arial"/>
      </rPr>
      <t xml:space="preserve"> 1950-2012 </t>
    </r>
    <r>
      <rPr>
        <sz val="10"/>
        <rFont val="Arial"/>
      </rPr>
      <t>to take into account public firm profits</t>
    </r>
    <r>
      <rPr>
        <sz val="10"/>
        <rFont val="Arial"/>
      </rPr>
      <t>)</t>
    </r>
  </si>
  <si>
    <r>
      <t xml:space="preserve">g: </t>
    </r>
    <r>
      <rPr>
        <sz val="10"/>
        <rFont val="Arial"/>
      </rPr>
      <t>from tabe</t>
    </r>
    <r>
      <rPr>
        <sz val="10"/>
        <rFont val="Arial"/>
      </rPr>
      <t xml:space="preserve"> S2.3 (li</t>
    </r>
    <r>
      <rPr>
        <sz val="10"/>
        <rFont val="Arial"/>
      </rPr>
      <t>nk frozen on 16-3</t>
    </r>
    <r>
      <rPr>
        <sz val="10"/>
        <rFont val="Arial"/>
      </rPr>
      <t>-2013)</t>
    </r>
  </si>
  <si>
    <t>r before taxes: rfrom table S6.2 (link frozen on 3-16-2013)</t>
  </si>
  <si>
    <t>2050-2100</t>
  </si>
  <si>
    <t>2100-2200</t>
  </si>
  <si>
    <t>2012-2050</t>
  </si>
  <si>
    <t>2012-2100</t>
  </si>
  <si>
    <t>1950-2012</t>
  </si>
  <si>
    <t>1913-2012</t>
  </si>
  <si>
    <t>1913-1950</t>
  </si>
  <si>
    <t>1820-1913</t>
  </si>
  <si>
    <t>1700-1820</t>
  </si>
  <si>
    <t>1500-1700</t>
  </si>
  <si>
    <t>1000-1500</t>
  </si>
  <si>
    <t>0-1000</t>
  </si>
  <si>
    <t>g</t>
  </si>
  <si>
    <t>r (after taxes)</t>
  </si>
  <si>
    <t>r (before taxes)</t>
  </si>
  <si>
    <t>Table S10.3. Return to capital and growth rate of the world, 0-2200                                                            (series used for figures 10.9-10.11)</t>
  </si>
  <si>
    <t>Figure 4 is extracted from Piketty 2014 "Capital in the 21st century", chapter 10, Figure 10.10 and Table S10.3. All details about data sources are available on piketty.pse.ens.fr/capital21c</t>
  </si>
  <si>
    <t>Figure A1 is extracted from Piketty 2014 "Capital in the 21st century", chapter 14, Figure 14.1 and Table S14.1. All details about data sources are available on piketty.pse.ens.fr/capital21c</t>
  </si>
  <si>
    <t>Figure A2 is extracted from Piketty 2014 "Capital in the 21st century", chapter 14, Figure 14.2 and Table S14.2. All details about data sources are available on piketty.pse.ens.fr/capital21c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</si>
</sst>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_-* #,##0.00\ _€_-;\-* #,##0.00\ _€_-;_-* &quot;-&quot;??\ _€_-;_-@_-"/>
    <numFmt numFmtId="165" formatCode="0.0"/>
    <numFmt numFmtId="166" formatCode="\$#,##0\ ;\(\$#,##0\)"/>
    <numFmt numFmtId="167" formatCode="General_)"/>
    <numFmt numFmtId="169" formatCode="#,##0.000"/>
    <numFmt numFmtId="170" formatCode="#,##0.0"/>
    <numFmt numFmtId="171" formatCode="#,##0.00__;\-#,##0.00__;#,##0.00__;@__"/>
    <numFmt numFmtId="175" formatCode="_ * #,##0.00_ ;_ * \-#,##0.00_ ;_ * &quot;-&quot;??_ ;_ @_ "/>
    <numFmt numFmtId="176" formatCode="0.0%"/>
  </numFmts>
  <fonts count="45" x14ac:knownFonts="1">
    <font>
      <sz val="10"/>
      <name val="Arial"/>
    </font>
    <font>
      <sz val="10"/>
      <name val="Arial"/>
    </font>
    <font>
      <sz val="8"/>
      <name val="Arial"/>
    </font>
    <font>
      <b/>
      <sz val="10"/>
      <name val="Arial"/>
      <family val="2"/>
    </font>
    <font>
      <sz val="12"/>
      <color indexed="24"/>
      <name val="Arial"/>
      <family val="2"/>
    </font>
    <font>
      <b/>
      <sz val="8"/>
      <color indexed="24"/>
      <name val="Times New Roman"/>
      <family val="1"/>
    </font>
    <font>
      <sz val="8"/>
      <color indexed="24"/>
      <name val="Times New Roman"/>
      <family val="1"/>
    </font>
    <font>
      <sz val="7"/>
      <name val="Helvetica"/>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
      <sz val="9"/>
      <color indexed="9"/>
      <name val="Times"/>
      <family val="1"/>
    </font>
    <font>
      <sz val="9"/>
      <color indexed="8"/>
      <name val="Times"/>
      <family val="1"/>
    </font>
    <font>
      <sz val="8"/>
      <name val="Helvetica"/>
    </font>
    <font>
      <u/>
      <sz val="10"/>
      <color indexed="36"/>
      <name val="Arial"/>
      <family val="2"/>
    </font>
    <font>
      <sz val="12"/>
      <color indexed="8"/>
      <name val="Calibri"/>
      <family val="2"/>
    </font>
    <font>
      <sz val="9"/>
      <name val="Times New Roman"/>
      <family val="1"/>
    </font>
    <font>
      <sz val="10"/>
      <color indexed="8"/>
      <name val="Times"/>
      <family val="1"/>
    </font>
    <font>
      <sz val="9"/>
      <name val="Times"/>
    </font>
    <font>
      <sz val="12"/>
      <name val="Arial CE"/>
    </font>
    <font>
      <sz val="10"/>
      <name val="Times"/>
      <family val="1"/>
    </font>
    <font>
      <sz val="10"/>
      <name val="Arial Narrow"/>
      <family val="2"/>
    </font>
    <font>
      <sz val="12"/>
      <name val="Arial Narrow"/>
      <family val="2"/>
    </font>
    <font>
      <b/>
      <sz val="14"/>
      <name val="Arial"/>
      <family val="2"/>
    </font>
    <font>
      <sz val="10"/>
      <name val="Arial"/>
      <family val="2"/>
    </font>
    <font>
      <sz val="12"/>
      <color indexed="8"/>
      <name val="Arial"/>
      <family val="2"/>
    </font>
    <font>
      <b/>
      <sz val="12"/>
      <color indexed="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double">
        <color auto="1"/>
      </top>
      <bottom/>
      <diagonal/>
    </border>
    <border>
      <left style="thick">
        <color auto="1"/>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style="thin">
        <color auto="1"/>
      </right>
      <top style="thin">
        <color auto="1"/>
      </top>
      <bottom style="thin">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bottom style="thin">
        <color auto="1"/>
      </bottom>
      <diagonal/>
    </border>
    <border>
      <left/>
      <right/>
      <top/>
      <bottom style="thin">
        <color auto="1"/>
      </bottom>
      <diagonal/>
    </border>
    <border>
      <left style="thick">
        <color auto="1"/>
      </left>
      <right/>
      <top/>
      <bottom style="thin">
        <color auto="1"/>
      </bottom>
      <diagonal/>
    </border>
    <border>
      <left/>
      <right style="thick">
        <color auto="1"/>
      </right>
      <top style="thick">
        <color auto="1"/>
      </top>
      <bottom style="thin">
        <color auto="1"/>
      </bottom>
      <diagonal/>
    </border>
    <border>
      <left style="thick">
        <color auto="1"/>
      </left>
      <right/>
      <top style="thick">
        <color auto="1"/>
      </top>
      <bottom style="thin">
        <color auto="1"/>
      </bottom>
      <diagonal/>
    </border>
  </borders>
  <cellStyleXfs count="9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2" fillId="20" borderId="1" applyNumberFormat="0" applyAlignment="0" applyProtection="0"/>
    <xf numFmtId="0" fontId="13" fillId="21" borderId="3" applyNumberFormat="0" applyAlignment="0" applyProtection="0"/>
    <xf numFmtId="0"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3" fontId="4"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0" fillId="0" borderId="2" applyNumberFormat="0" applyFill="0" applyAlignment="0" applyProtection="0"/>
    <xf numFmtId="166" fontId="4" fillId="0" borderId="0" applyFont="0" applyFill="0" applyBorder="0" applyAlignment="0" applyProtection="0"/>
    <xf numFmtId="0" fontId="21" fillId="22" borderId="0" applyNumberFormat="0" applyBorder="0" applyAlignment="0" applyProtection="0"/>
    <xf numFmtId="0" fontId="8" fillId="0" borderId="0"/>
    <xf numFmtId="0" fontId="8" fillId="0" borderId="0"/>
    <xf numFmtId="0" fontId="1" fillId="23" borderId="7" applyNumberFormat="0" applyFont="0" applyAlignment="0" applyProtection="0"/>
    <xf numFmtId="0" fontId="22" fillId="20" borderId="8" applyNumberFormat="0" applyAlignment="0" applyProtection="0"/>
    <xf numFmtId="0" fontId="7" fillId="0" borderId="9">
      <alignment horizontal="center"/>
    </xf>
    <xf numFmtId="0" fontId="14" fillId="0" borderId="0" applyNumberFormat="0" applyFill="0" applyBorder="0" applyAlignment="0" applyProtection="0"/>
    <xf numFmtId="0" fontId="23" fillId="0" borderId="0" applyNumberFormat="0" applyFill="0" applyBorder="0" applyAlignment="0" applyProtection="0"/>
    <xf numFmtId="0" fontId="4" fillId="0" borderId="10" applyNumberFormat="0" applyFont="0" applyFill="0" applyAlignment="0" applyProtection="0"/>
    <xf numFmtId="2" fontId="4"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167" fontId="29" fillId="0" borderId="0">
      <alignment vertical="top"/>
    </xf>
    <xf numFmtId="3" fontId="30" fillId="0" borderId="0" applyFill="0" applyBorder="0">
      <alignment horizontal="right" vertical="top"/>
    </xf>
    <xf numFmtId="169" fontId="30" fillId="0" borderId="0" applyFill="0" applyBorder="0">
      <alignment horizontal="right" vertical="top"/>
    </xf>
    <xf numFmtId="3" fontId="30" fillId="0" borderId="0" applyFill="0" applyBorder="0">
      <alignment horizontal="right" vertical="top"/>
    </xf>
    <xf numFmtId="170" fontId="29" fillId="0" borderId="0" applyFont="0" applyFill="0" applyBorder="0">
      <alignment horizontal="right" vertical="top"/>
    </xf>
    <xf numFmtId="171" fontId="30" fillId="0" borderId="0" applyFont="0" applyFill="0" applyBorder="0" applyAlignment="0" applyProtection="0">
      <alignment horizontal="right" vertical="top"/>
    </xf>
    <xf numFmtId="169" fontId="30" fillId="0" borderId="0">
      <alignment horizontal="right" vertical="top"/>
    </xf>
    <xf numFmtId="3" fontId="1" fillId="0" borderId="0" applyFont="0" applyFill="0" applyBorder="0" applyAlignment="0" applyProtection="0"/>
    <xf numFmtId="5" fontId="1" fillId="0" borderId="0" applyFont="0" applyFill="0" applyBorder="0" applyAlignment="0" applyProtection="0"/>
    <xf numFmtId="175" fontId="31" fillId="0" borderId="0" applyFont="0" applyFill="0" applyBorder="0" applyAlignment="0" applyProtection="0"/>
    <xf numFmtId="2" fontId="1"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4" fillId="0" borderId="19" applyNumberFormat="0" applyFill="0" applyAlignment="0" applyProtection="0"/>
    <xf numFmtId="0" fontId="1" fillId="0" borderId="0"/>
    <xf numFmtId="1" fontId="29" fillId="0" borderId="0">
      <alignment vertical="top" wrapText="1"/>
    </xf>
    <xf numFmtId="1" fontId="35" fillId="0" borderId="0" applyFill="0" applyBorder="0" applyProtection="0"/>
    <xf numFmtId="1" fontId="34" fillId="0" borderId="0" applyFont="0" applyFill="0" applyBorder="0" applyProtection="0">
      <alignment vertical="center"/>
    </xf>
    <xf numFmtId="1" fontId="36" fillId="0" borderId="0">
      <alignment horizontal="right" vertical="top"/>
    </xf>
    <xf numFmtId="0" fontId="37" fillId="0" borderId="0"/>
    <xf numFmtId="1" fontId="30" fillId="0" borderId="0" applyNumberFormat="0" applyFill="0" applyBorder="0">
      <alignment vertical="top"/>
    </xf>
    <xf numFmtId="164"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0" fontId="1" fillId="0" borderId="0"/>
    <xf numFmtId="2" fontId="1" fillId="0" borderId="0" applyFont="0" applyFill="0" applyBorder="0" applyProtection="0">
      <alignment horizontal="right"/>
    </xf>
    <xf numFmtId="2" fontId="1" fillId="0" borderId="0" applyFont="0" applyFill="0" applyBorder="0" applyProtection="0">
      <alignment horizontal="right"/>
    </xf>
    <xf numFmtId="49" fontId="30" fillId="0" borderId="0" applyFill="0" applyBorder="0" applyAlignment="0" applyProtection="0">
      <alignment vertical="top"/>
    </xf>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1" fontId="38" fillId="0" borderId="0">
      <alignment vertical="top" wrapText="1"/>
    </xf>
    <xf numFmtId="0" fontId="42" fillId="0" borderId="0"/>
    <xf numFmtId="0" fontId="42" fillId="0" borderId="0"/>
    <xf numFmtId="0" fontId="33" fillId="0" borderId="0"/>
    <xf numFmtId="0" fontId="42" fillId="0" borderId="0"/>
    <xf numFmtId="9" fontId="33" fillId="0" borderId="0" applyFont="0" applyFill="0" applyBorder="0" applyAlignment="0" applyProtection="0"/>
    <xf numFmtId="0" fontId="42" fillId="0" borderId="0"/>
  </cellStyleXfs>
  <cellXfs count="158">
    <xf numFmtId="0" fontId="0" fillId="0" borderId="0" xfId="0"/>
    <xf numFmtId="0" fontId="27" fillId="0" borderId="25" xfId="93" applyFont="1" applyBorder="1" applyAlignment="1">
      <alignment horizontal="center" vertical="center" wrapText="1"/>
    </xf>
    <xf numFmtId="0" fontId="27" fillId="0" borderId="26" xfId="93" applyFont="1" applyBorder="1" applyAlignment="1">
      <alignment horizontal="center" vertical="center" wrapText="1"/>
    </xf>
    <xf numFmtId="0" fontId="43" fillId="0" borderId="18" xfId="69" applyFont="1" applyBorder="1" applyAlignment="1">
      <alignment horizontal="center" vertical="center" wrapText="1"/>
    </xf>
    <xf numFmtId="0" fontId="44" fillId="0" borderId="24" xfId="69" applyFont="1" applyBorder="1" applyAlignment="1">
      <alignment horizontal="center" vertical="center" wrapText="1"/>
    </xf>
    <xf numFmtId="0" fontId="44" fillId="0" borderId="25" xfId="69" applyFont="1" applyBorder="1" applyAlignment="1">
      <alignment horizontal="center" vertical="center" wrapText="1"/>
    </xf>
    <xf numFmtId="0" fontId="44" fillId="0" borderId="26" xfId="69" applyFont="1" applyBorder="1" applyAlignment="1">
      <alignment horizontal="center" vertical="center" wrapText="1"/>
    </xf>
    <xf numFmtId="0" fontId="33" fillId="0" borderId="18" xfId="69" applyBorder="1" applyAlignment="1">
      <alignment horizontal="center" vertical="center" wrapText="1"/>
    </xf>
    <xf numFmtId="0" fontId="43" fillId="0" borderId="17" xfId="69" applyFont="1" applyBorder="1" applyAlignment="1">
      <alignment horizontal="center" vertical="center" wrapText="1"/>
    </xf>
    <xf numFmtId="0" fontId="43" fillId="0" borderId="16" xfId="69" applyFont="1" applyBorder="1" applyAlignment="1">
      <alignment horizontal="center" vertical="center" wrapText="1"/>
    </xf>
    <xf numFmtId="0" fontId="39" fillId="0" borderId="14" xfId="0" applyFont="1" applyBorder="1" applyAlignment="1">
      <alignment horizontal="center" vertical="center" wrapText="1"/>
    </xf>
    <xf numFmtId="0" fontId="40" fillId="0" borderId="12" xfId="0" applyFont="1" applyBorder="1" applyAlignment="1">
      <alignment horizontal="center" vertical="center" wrapText="1"/>
    </xf>
    <xf numFmtId="0" fontId="0" fillId="0" borderId="18" xfId="0" applyBorder="1" applyAlignment="1">
      <alignment horizontal="center" vertical="center" wrapText="1"/>
    </xf>
    <xf numFmtId="0" fontId="27" fillId="0" borderId="18"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6"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6" xfId="0" applyFont="1" applyBorder="1" applyAlignment="1">
      <alignment horizontal="center" vertical="center" wrapText="1"/>
    </xf>
    <xf numFmtId="0" fontId="27" fillId="0" borderId="16" xfId="92" applyFont="1" applyBorder="1" applyAlignment="1">
      <alignment horizontal="center" vertical="center" wrapText="1"/>
    </xf>
    <xf numFmtId="0" fontId="42" fillId="0" borderId="18" xfId="92" applyBorder="1" applyAlignment="1">
      <alignment wrapText="1"/>
    </xf>
    <xf numFmtId="0" fontId="28" fillId="0" borderId="18" xfId="92" applyFont="1" applyBorder="1" applyAlignment="1">
      <alignment horizontal="center" vertical="center" wrapText="1"/>
    </xf>
    <xf numFmtId="0" fontId="42" fillId="0" borderId="17" xfId="92" applyBorder="1" applyAlignment="1">
      <alignment wrapText="1"/>
    </xf>
    <xf numFmtId="0" fontId="28" fillId="0" borderId="17" xfId="92" applyFont="1" applyBorder="1" applyAlignment="1">
      <alignment horizontal="center" vertical="center" wrapText="1"/>
    </xf>
    <xf numFmtId="0" fontId="27" fillId="0" borderId="18" xfId="92" applyFont="1" applyBorder="1" applyAlignment="1">
      <alignment horizontal="center" vertical="center" wrapText="1"/>
    </xf>
    <xf numFmtId="0" fontId="41" fillId="0" borderId="17" xfId="92" applyFont="1" applyBorder="1" applyAlignment="1">
      <alignment horizontal="center" vertical="center" wrapText="1"/>
    </xf>
    <xf numFmtId="0" fontId="41" fillId="0" borderId="16" xfId="92" applyFont="1" applyBorder="1" applyAlignment="1">
      <alignment horizontal="center" vertical="center" wrapText="1"/>
    </xf>
    <xf numFmtId="9" fontId="0" fillId="0" borderId="0" xfId="0" applyNumberFormat="1" applyAlignment="1">
      <alignment horizontal="center"/>
    </xf>
    <xf numFmtId="0" fontId="3" fillId="0" borderId="0" xfId="0" applyFo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xf numFmtId="0" fontId="0" fillId="0" borderId="0" xfId="0" applyAlignment="1">
      <alignment vertical="justify"/>
    </xf>
    <xf numFmtId="165" fontId="0" fillId="0" borderId="0" xfId="0" applyNumberFormat="1" applyAlignment="1">
      <alignment vertical="justify"/>
    </xf>
    <xf numFmtId="0" fontId="25" fillId="0" borderId="0" xfId="0" applyFont="1" applyAlignment="1">
      <alignment vertical="justify"/>
    </xf>
    <xf numFmtId="165" fontId="0" fillId="0" borderId="0" xfId="0" applyNumberFormat="1"/>
    <xf numFmtId="165" fontId="0" fillId="24" borderId="0" xfId="0" applyNumberFormat="1" applyFill="1"/>
    <xf numFmtId="165" fontId="8" fillId="0" borderId="0" xfId="0" applyNumberFormat="1" applyFont="1" applyAlignment="1">
      <alignment wrapText="1"/>
    </xf>
    <xf numFmtId="0" fontId="25" fillId="0" borderId="0" xfId="0" applyFont="1"/>
    <xf numFmtId="0" fontId="8" fillId="0" borderId="0" xfId="0" applyFont="1"/>
    <xf numFmtId="165" fontId="8" fillId="0" borderId="0" xfId="0" applyNumberFormat="1" applyFont="1" applyAlignment="1">
      <alignment vertical="justify"/>
    </xf>
    <xf numFmtId="165" fontId="0" fillId="0" borderId="0" xfId="0" applyNumberFormat="1" applyAlignment="1">
      <alignment vertical="justify" wrapText="1"/>
    </xf>
    <xf numFmtId="2" fontId="0" fillId="0" borderId="0" xfId="0" applyNumberFormat="1"/>
    <xf numFmtId="0" fontId="25" fillId="0" borderId="0" xfId="0" applyFont="1" applyAlignment="1">
      <alignment wrapText="1"/>
    </xf>
    <xf numFmtId="165" fontId="0" fillId="0" borderId="0" xfId="0" applyNumberFormat="1" applyAlignment="1">
      <alignment wrapText="1"/>
    </xf>
    <xf numFmtId="2" fontId="0" fillId="0" borderId="0" xfId="0" applyNumberFormat="1" applyFill="1"/>
    <xf numFmtId="0" fontId="25" fillId="0" borderId="0" xfId="0" applyFont="1" applyAlignment="1">
      <alignment horizontal="left" wrapText="1"/>
    </xf>
    <xf numFmtId="9" fontId="8" fillId="0" borderId="0" xfId="42" applyNumberFormat="1" applyFont="1" applyAlignment="1">
      <alignment horizontal="center"/>
    </xf>
    <xf numFmtId="9" fontId="8" fillId="0" borderId="0" xfId="41" applyNumberFormat="1" applyAlignment="1">
      <alignment horizontal="center"/>
    </xf>
    <xf numFmtId="0" fontId="0" fillId="24" borderId="0" xfId="0" applyFill="1"/>
    <xf numFmtId="0" fontId="8" fillId="0" borderId="0" xfId="0" applyFont="1" applyAlignment="1">
      <alignment vertical="justify"/>
    </xf>
    <xf numFmtId="165" fontId="8" fillId="0" borderId="0" xfId="0" applyNumberFormat="1" applyFont="1"/>
    <xf numFmtId="0" fontId="27" fillId="0" borderId="11" xfId="0" applyFont="1" applyBorder="1"/>
    <xf numFmtId="0" fontId="28" fillId="0" borderId="12" xfId="0" applyFont="1" applyBorder="1" applyAlignment="1">
      <alignment horizontal="center"/>
    </xf>
    <xf numFmtId="9" fontId="28" fillId="0" borderId="12" xfId="0" applyNumberFormat="1" applyFont="1" applyBorder="1" applyAlignment="1">
      <alignment horizontal="center"/>
    </xf>
    <xf numFmtId="9" fontId="28" fillId="0" borderId="13" xfId="0" applyNumberFormat="1"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9" fontId="28" fillId="0" borderId="14" xfId="0" applyNumberFormat="1" applyFont="1" applyBorder="1" applyAlignment="1">
      <alignment horizontal="center"/>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28" fillId="0" borderId="0" xfId="0" applyFont="1" applyAlignment="1">
      <alignment horizontal="left"/>
    </xf>
    <xf numFmtId="0" fontId="28" fillId="0" borderId="0" xfId="0" applyFont="1"/>
    <xf numFmtId="176" fontId="28" fillId="0" borderId="0" xfId="0" applyNumberFormat="1" applyFont="1" applyAlignment="1">
      <alignment horizontal="center"/>
    </xf>
    <xf numFmtId="176" fontId="28" fillId="0" borderId="0" xfId="0" applyNumberFormat="1" applyFont="1" applyBorder="1" applyAlignment="1">
      <alignment horizontal="center"/>
    </xf>
    <xf numFmtId="0" fontId="27" fillId="0" borderId="0" xfId="0" applyFont="1"/>
    <xf numFmtId="0" fontId="27" fillId="0" borderId="0" xfId="0" applyFont="1" applyBorder="1"/>
    <xf numFmtId="176" fontId="28" fillId="0" borderId="20" xfId="0" applyNumberFormat="1" applyFont="1" applyBorder="1" applyAlignment="1">
      <alignment horizontal="center"/>
    </xf>
    <xf numFmtId="176" fontId="28" fillId="0" borderId="21" xfId="0" applyNumberFormat="1" applyFont="1" applyBorder="1" applyAlignment="1">
      <alignment horizontal="center"/>
    </xf>
    <xf numFmtId="176" fontId="28" fillId="0" borderId="22" xfId="0" applyNumberFormat="1" applyFont="1" applyBorder="1" applyAlignment="1">
      <alignment horizontal="center"/>
    </xf>
    <xf numFmtId="176" fontId="28" fillId="0" borderId="21" xfId="72" applyNumberFormat="1" applyFont="1" applyBorder="1" applyAlignment="1">
      <alignment horizontal="center"/>
    </xf>
    <xf numFmtId="176" fontId="28" fillId="0" borderId="22" xfId="72" applyNumberFormat="1" applyFont="1" applyBorder="1" applyAlignment="1">
      <alignment horizontal="center"/>
    </xf>
    <xf numFmtId="0" fontId="28" fillId="0" borderId="22" xfId="0" applyFont="1" applyBorder="1" applyAlignment="1">
      <alignment horizontal="center"/>
    </xf>
    <xf numFmtId="176" fontId="28" fillId="0" borderId="23" xfId="0" applyNumberFormat="1" applyFont="1" applyBorder="1" applyAlignment="1">
      <alignment horizontal="center"/>
    </xf>
    <xf numFmtId="176" fontId="28" fillId="0" borderId="11" xfId="0" applyNumberFormat="1" applyFont="1" applyBorder="1" applyAlignment="1">
      <alignment horizontal="center"/>
    </xf>
    <xf numFmtId="176" fontId="28" fillId="0" borderId="11" xfId="72" applyNumberFormat="1" applyFont="1" applyBorder="1" applyAlignment="1">
      <alignment horizontal="center"/>
    </xf>
    <xf numFmtId="0" fontId="28" fillId="0" borderId="11" xfId="0" applyFont="1" applyBorder="1" applyAlignment="1">
      <alignment horizontal="center"/>
    </xf>
    <xf numFmtId="176" fontId="28" fillId="0" borderId="0" xfId="72" applyNumberFormat="1" applyFont="1" applyBorder="1" applyAlignment="1">
      <alignment horizontal="center"/>
    </xf>
    <xf numFmtId="9" fontId="28" fillId="0" borderId="23" xfId="0" applyNumberFormat="1" applyFont="1" applyBorder="1" applyAlignment="1">
      <alignment horizontal="center"/>
    </xf>
    <xf numFmtId="9" fontId="28" fillId="0" borderId="0" xfId="0" applyNumberFormat="1" applyFont="1" applyBorder="1" applyAlignment="1">
      <alignment horizontal="center"/>
    </xf>
    <xf numFmtId="9" fontId="28" fillId="0" borderId="11" xfId="0" applyNumberFormat="1" applyFont="1" applyBorder="1" applyAlignment="1">
      <alignment horizontal="center"/>
    </xf>
    <xf numFmtId="176" fontId="28" fillId="0" borderId="16" xfId="72" applyNumberFormat="1" applyFont="1" applyBorder="1" applyAlignment="1">
      <alignment horizontal="center"/>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8" fillId="0" borderId="0" xfId="0" applyFont="1" applyAlignment="1">
      <alignment horizontal="center" vertical="center"/>
    </xf>
    <xf numFmtId="0" fontId="42" fillId="0" borderId="0" xfId="92"/>
    <xf numFmtId="0" fontId="28" fillId="0" borderId="0" xfId="92" applyFont="1"/>
    <xf numFmtId="0" fontId="28" fillId="0" borderId="0" xfId="92" applyFont="1" applyBorder="1"/>
    <xf numFmtId="176" fontId="28" fillId="0" borderId="0" xfId="92" applyNumberFormat="1" applyFont="1" applyBorder="1" applyAlignment="1">
      <alignment horizontal="center"/>
    </xf>
    <xf numFmtId="0" fontId="27" fillId="0" borderId="0" xfId="92" applyFont="1"/>
    <xf numFmtId="0" fontId="28" fillId="0" borderId="17" xfId="92" applyFont="1" applyBorder="1"/>
    <xf numFmtId="176" fontId="28" fillId="0" borderId="0" xfId="92" applyNumberFormat="1" applyFont="1" applyAlignment="1">
      <alignment horizontal="center"/>
    </xf>
    <xf numFmtId="176" fontId="28" fillId="0" borderId="20" xfId="92" applyNumberFormat="1" applyFont="1" applyBorder="1" applyAlignment="1">
      <alignment horizontal="center"/>
    </xf>
    <xf numFmtId="176" fontId="28" fillId="0" borderId="14" xfId="92" applyNumberFormat="1" applyFont="1" applyBorder="1" applyAlignment="1">
      <alignment horizontal="center"/>
    </xf>
    <xf numFmtId="176" fontId="28" fillId="0" borderId="21" xfId="92" applyNumberFormat="1" applyFont="1" applyBorder="1" applyAlignment="1">
      <alignment horizontal="center"/>
    </xf>
    <xf numFmtId="176" fontId="28" fillId="0" borderId="22" xfId="92" applyNumberFormat="1" applyFont="1" applyBorder="1" applyAlignment="1">
      <alignment horizontal="center"/>
    </xf>
    <xf numFmtId="0" fontId="28" fillId="0" borderId="22" xfId="92" applyFont="1" applyBorder="1" applyAlignment="1">
      <alignment horizontal="center"/>
    </xf>
    <xf numFmtId="0" fontId="28" fillId="0" borderId="23" xfId="92" applyFont="1" applyBorder="1"/>
    <xf numFmtId="0" fontId="28" fillId="0" borderId="13" xfId="92" applyFont="1" applyBorder="1"/>
    <xf numFmtId="0" fontId="28" fillId="0" borderId="11" xfId="92" applyFont="1" applyBorder="1"/>
    <xf numFmtId="176" fontId="28" fillId="0" borderId="23" xfId="92" applyNumberFormat="1" applyFont="1" applyBorder="1" applyAlignment="1">
      <alignment horizontal="center"/>
    </xf>
    <xf numFmtId="176" fontId="28" fillId="0" borderId="11" xfId="92" applyNumberFormat="1" applyFont="1" applyBorder="1" applyAlignment="1">
      <alignment horizontal="center"/>
    </xf>
    <xf numFmtId="0" fontId="28" fillId="0" borderId="11" xfId="92" applyFont="1" applyBorder="1" applyAlignment="1">
      <alignment horizontal="center"/>
    </xf>
    <xf numFmtId="176" fontId="28" fillId="0" borderId="13" xfId="92" applyNumberFormat="1" applyFont="1" applyBorder="1" applyAlignment="1">
      <alignment horizontal="center"/>
    </xf>
    <xf numFmtId="0" fontId="42" fillId="0" borderId="23" xfId="92" applyBorder="1"/>
    <xf numFmtId="0" fontId="27" fillId="0" borderId="20" xfId="92" applyFont="1" applyBorder="1" applyAlignment="1">
      <alignment horizontal="center" vertical="center" wrapText="1"/>
    </xf>
    <xf numFmtId="0" fontId="27" fillId="0" borderId="14" xfId="92" applyFont="1" applyBorder="1" applyAlignment="1">
      <alignment horizontal="center" vertical="center" wrapText="1"/>
    </xf>
    <xf numFmtId="0" fontId="27" fillId="0" borderId="21" xfId="92" applyFont="1" applyBorder="1" applyAlignment="1">
      <alignment horizontal="center" vertical="center" wrapText="1"/>
    </xf>
    <xf numFmtId="0" fontId="27" fillId="0" borderId="22" xfId="92" applyFont="1" applyBorder="1" applyAlignment="1">
      <alignment horizontal="center" vertical="center" wrapText="1"/>
    </xf>
    <xf numFmtId="0" fontId="27" fillId="0" borderId="20" xfId="92" applyFont="1" applyFill="1" applyBorder="1" applyAlignment="1">
      <alignment horizontal="center" vertical="center" wrapText="1"/>
    </xf>
    <xf numFmtId="0" fontId="27" fillId="0" borderId="22" xfId="92" applyFont="1" applyFill="1" applyBorder="1" applyAlignment="1">
      <alignment horizontal="center" vertical="center" wrapText="1"/>
    </xf>
    <xf numFmtId="0" fontId="27" fillId="0" borderId="11" xfId="92" applyFont="1" applyBorder="1"/>
    <xf numFmtId="0" fontId="27" fillId="0" borderId="11" xfId="92" applyFont="1" applyBorder="1" applyAlignment="1">
      <alignment horizontal="center" wrapText="1"/>
    </xf>
    <xf numFmtId="0" fontId="28" fillId="0" borderId="0" xfId="92" applyFont="1" applyAlignment="1">
      <alignment horizontal="center" vertical="center"/>
    </xf>
    <xf numFmtId="0" fontId="43" fillId="0" borderId="0" xfId="69" applyFont="1"/>
    <xf numFmtId="9" fontId="43" fillId="0" borderId="0" xfId="69" applyNumberFormat="1" applyFont="1"/>
    <xf numFmtId="9" fontId="43" fillId="0" borderId="20" xfId="69" applyNumberFormat="1" applyFont="1" applyBorder="1" applyAlignment="1">
      <alignment horizontal="center"/>
    </xf>
    <xf numFmtId="9" fontId="28" fillId="0" borderId="21" xfId="69" applyNumberFormat="1" applyFont="1" applyBorder="1" applyAlignment="1">
      <alignment horizontal="center"/>
    </xf>
    <xf numFmtId="9" fontId="28" fillId="0" borderId="21" xfId="96" applyNumberFormat="1" applyFont="1" applyBorder="1" applyAlignment="1">
      <alignment horizontal="center"/>
    </xf>
    <xf numFmtId="9" fontId="43" fillId="0" borderId="21" xfId="69" applyNumberFormat="1" applyFont="1" applyBorder="1" applyAlignment="1">
      <alignment horizontal="center"/>
    </xf>
    <xf numFmtId="9" fontId="43" fillId="0" borderId="22" xfId="69" applyNumberFormat="1" applyFont="1" applyBorder="1" applyAlignment="1">
      <alignment horizontal="center"/>
    </xf>
    <xf numFmtId="9" fontId="28" fillId="0" borderId="21" xfId="69" applyNumberFormat="1" applyFont="1" applyFill="1" applyBorder="1" applyAlignment="1">
      <alignment horizontal="center"/>
    </xf>
    <xf numFmtId="9" fontId="28" fillId="0" borderId="21" xfId="96" applyFont="1" applyFill="1" applyBorder="1" applyAlignment="1">
      <alignment horizontal="center"/>
    </xf>
    <xf numFmtId="9" fontId="43" fillId="0" borderId="21" xfId="96" applyFont="1" applyBorder="1" applyAlignment="1">
      <alignment horizontal="center"/>
    </xf>
    <xf numFmtId="0" fontId="43" fillId="0" borderId="11" xfId="69" applyFont="1" applyBorder="1" applyAlignment="1">
      <alignment horizontal="center"/>
    </xf>
    <xf numFmtId="9" fontId="43" fillId="0" borderId="23" xfId="69" applyNumberFormat="1" applyFont="1" applyBorder="1" applyAlignment="1">
      <alignment horizontal="center"/>
    </xf>
    <xf numFmtId="9" fontId="28" fillId="0" borderId="0" xfId="69" applyNumberFormat="1" applyFont="1" applyBorder="1" applyAlignment="1">
      <alignment horizontal="center"/>
    </xf>
    <xf numFmtId="9" fontId="28" fillId="0" borderId="0" xfId="96" applyNumberFormat="1" applyFont="1" applyBorder="1" applyAlignment="1">
      <alignment horizontal="center"/>
    </xf>
    <xf numFmtId="9" fontId="43" fillId="0" borderId="0" xfId="69" applyNumberFormat="1" applyFont="1" applyBorder="1" applyAlignment="1">
      <alignment horizontal="center"/>
    </xf>
    <xf numFmtId="9" fontId="43" fillId="0" borderId="11" xfId="69" applyNumberFormat="1" applyFont="1" applyBorder="1" applyAlignment="1">
      <alignment horizontal="center"/>
    </xf>
    <xf numFmtId="9" fontId="28" fillId="0" borderId="0" xfId="96" applyFont="1" applyFill="1" applyBorder="1" applyAlignment="1">
      <alignment horizontal="center"/>
    </xf>
    <xf numFmtId="9" fontId="43" fillId="0" borderId="0" xfId="96" applyFont="1" applyBorder="1" applyAlignment="1">
      <alignment horizontal="center"/>
    </xf>
    <xf numFmtId="9" fontId="28" fillId="0" borderId="0" xfId="69" applyNumberFormat="1" applyFont="1" applyFill="1" applyBorder="1" applyAlignment="1">
      <alignment horizontal="center"/>
    </xf>
    <xf numFmtId="0" fontId="43" fillId="0" borderId="23" xfId="69" applyFont="1" applyBorder="1"/>
    <xf numFmtId="0" fontId="43" fillId="0" borderId="27" xfId="69" applyFont="1" applyBorder="1" applyAlignment="1">
      <alignment horizontal="center" vertical="center" wrapText="1"/>
    </xf>
    <xf numFmtId="0" fontId="43" fillId="0" borderId="28" xfId="69" applyFont="1" applyBorder="1" applyAlignment="1">
      <alignment horizontal="center" vertical="center"/>
    </xf>
    <xf numFmtId="0" fontId="43" fillId="0" borderId="29" xfId="69" applyFont="1" applyBorder="1" applyAlignment="1">
      <alignment horizontal="center" vertical="center"/>
    </xf>
    <xf numFmtId="0" fontId="43" fillId="0" borderId="30" xfId="69" applyFont="1" applyBorder="1" applyAlignment="1">
      <alignment horizontal="center" vertical="center"/>
    </xf>
    <xf numFmtId="0" fontId="43" fillId="0" borderId="31" xfId="69" applyFont="1" applyBorder="1" applyAlignment="1">
      <alignment horizontal="center" vertical="center"/>
    </xf>
    <xf numFmtId="0" fontId="43" fillId="0" borderId="29" xfId="69" applyFont="1" applyBorder="1" applyAlignment="1">
      <alignment horizontal="center"/>
    </xf>
    <xf numFmtId="0" fontId="43" fillId="0" borderId="18" xfId="69" applyFont="1" applyBorder="1" applyAlignment="1">
      <alignment horizontal="center" vertical="center" wrapText="1"/>
    </xf>
    <xf numFmtId="0" fontId="44" fillId="0" borderId="11" xfId="69" applyFont="1" applyBorder="1" applyAlignment="1">
      <alignment horizontal="center" vertical="center" wrapText="1"/>
    </xf>
    <xf numFmtId="0" fontId="44" fillId="0" borderId="0" xfId="69" applyFont="1" applyBorder="1" applyAlignment="1">
      <alignment horizontal="center" vertical="center" wrapText="1"/>
    </xf>
    <xf numFmtId="0" fontId="42" fillId="0" borderId="0" xfId="93"/>
    <xf numFmtId="0" fontId="0" fillId="0" borderId="0" xfId="95" applyFont="1" applyFill="1" applyBorder="1" applyAlignment="1"/>
    <xf numFmtId="0" fontId="28" fillId="0" borderId="14" xfId="93" applyFont="1" applyBorder="1" applyAlignment="1">
      <alignment horizontal="center" vertical="center"/>
    </xf>
    <xf numFmtId="0" fontId="28" fillId="0" borderId="14" xfId="95" applyFont="1" applyBorder="1" applyAlignment="1">
      <alignment horizontal="center" vertical="center"/>
    </xf>
    <xf numFmtId="176" fontId="28" fillId="0" borderId="14" xfId="95" applyNumberFormat="1" applyFont="1" applyBorder="1" applyAlignment="1">
      <alignment horizontal="center" vertical="center"/>
    </xf>
    <xf numFmtId="176" fontId="28" fillId="0" borderId="14" xfId="93" applyNumberFormat="1" applyFont="1" applyBorder="1" applyAlignment="1">
      <alignment horizontal="center" vertical="center"/>
    </xf>
    <xf numFmtId="176" fontId="28" fillId="0" borderId="13" xfId="93" applyNumberFormat="1" applyFont="1" applyBorder="1" applyAlignment="1">
      <alignment horizontal="center" vertical="center"/>
    </xf>
    <xf numFmtId="0" fontId="28" fillId="0" borderId="13" xfId="95" applyFont="1" applyBorder="1" applyAlignment="1">
      <alignment horizontal="center" vertical="center"/>
    </xf>
    <xf numFmtId="176" fontId="28" fillId="0" borderId="13" xfId="95" applyNumberFormat="1" applyFont="1" applyBorder="1" applyAlignment="1">
      <alignment horizontal="center" vertical="center"/>
    </xf>
    <xf numFmtId="0" fontId="28" fillId="0" borderId="15" xfId="93" applyFont="1" applyBorder="1" applyAlignment="1">
      <alignment horizontal="center" vertical="center" wrapText="1"/>
    </xf>
    <xf numFmtId="0" fontId="42" fillId="0" borderId="0" xfId="93" applyAlignment="1">
      <alignment wrapText="1"/>
    </xf>
    <xf numFmtId="0" fontId="28" fillId="0" borderId="15" xfId="93" applyFont="1" applyBorder="1" applyAlignment="1">
      <alignment horizontal="center" vertical="center"/>
    </xf>
    <xf numFmtId="0" fontId="27" fillId="0" borderId="24" xfId="93" applyFont="1" applyBorder="1" applyAlignment="1">
      <alignment horizontal="center" vertical="center" wrapText="1"/>
    </xf>
  </cellXfs>
  <cellStyles count="9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7"/>
    <cellStyle name="Bon" xfId="51"/>
    <cellStyle name="caché" xfId="52"/>
    <cellStyle name="Calculation" xfId="25" builtinId="22" customBuiltin="1"/>
    <cellStyle name="Check Cell" xfId="26"/>
    <cellStyle name="Comma(0)" xfId="53"/>
    <cellStyle name="Comma(3)" xfId="54"/>
    <cellStyle name="Comma[0]" xfId="55"/>
    <cellStyle name="Comma[1]" xfId="56"/>
    <cellStyle name="Comma[2]__" xfId="57"/>
    <cellStyle name="Comma[3]" xfId="58"/>
    <cellStyle name="Comma0" xfId="59"/>
    <cellStyle name="Currency0" xfId="60"/>
    <cellStyle name="Date" xfId="27"/>
    <cellStyle name="Dezimal_03-09-03" xfId="61"/>
    <cellStyle name="En-tête 1" xfId="28"/>
    <cellStyle name="En-tête 2" xfId="29"/>
    <cellStyle name="Explanatory Text" xfId="46"/>
    <cellStyle name="Financier0" xfId="30"/>
    <cellStyle name="Fixed" xfId="62"/>
    <cellStyle name="Followed Hyperlink_ALVAREDO_PIKETTY_May2009sent.xls Chart -1023" xfId="63"/>
    <cellStyle name="Good" xfId="31"/>
    <cellStyle name="Heading 1" xfId="32"/>
    <cellStyle name="Heading 2" xfId="33"/>
    <cellStyle name="Heading 3" xfId="34"/>
    <cellStyle name="Heading 4" xfId="35"/>
    <cellStyle name="Input" xfId="36" builtinId="20" customBuiltin="1"/>
    <cellStyle name="Linked Cell" xfId="38" builtinId="24" customBuiltin="1"/>
    <cellStyle name="Monétaire0" xfId="39"/>
    <cellStyle name="Motif" xfId="64"/>
    <cellStyle name="Neutral" xfId="40"/>
    <cellStyle name="Normaali_Eduskuntavaalit" xfId="65"/>
    <cellStyle name="Normal" xfId="0" builtinId="0"/>
    <cellStyle name="Normal 2" xfId="66"/>
    <cellStyle name="Normal 2 2" xfId="67"/>
    <cellStyle name="Normal 2 3" xfId="93"/>
    <cellStyle name="Normal 2_AccumulationEquation" xfId="68"/>
    <cellStyle name="Normal 3" xfId="69"/>
    <cellStyle name="Normal 4" xfId="70"/>
    <cellStyle name="Normal 5" xfId="92"/>
    <cellStyle name="Normal 6" xfId="94"/>
    <cellStyle name="Normal GHG whole table" xfId="71"/>
    <cellStyle name="Normal_DataFigure2" xfId="41"/>
    <cellStyle name="Normal_France" xfId="95"/>
    <cellStyle name="Normal_TabAnnexeB" xfId="42"/>
    <cellStyle name="Normal_TabAnnexeH" xfId="72"/>
    <cellStyle name="Normal-blank" xfId="73"/>
    <cellStyle name="Normal-bottom" xfId="74"/>
    <cellStyle name="Normal-center" xfId="75"/>
    <cellStyle name="Normal-droit" xfId="76"/>
    <cellStyle name="Normal-top" xfId="78"/>
    <cellStyle name="normální_Nove vystupy_DOPOCTENE" xfId="77"/>
    <cellStyle name="Note" xfId="43"/>
    <cellStyle name="Output" xfId="44"/>
    <cellStyle name="Pilkku_Esimerkkejä kaavioista.xls Kaavio 1" xfId="79"/>
    <cellStyle name="Pourcentage 2" xfId="80"/>
    <cellStyle name="Pourcentage 3" xfId="81"/>
    <cellStyle name="Pourcentage 3 2" xfId="96"/>
    <cellStyle name="Pourcentage 4" xfId="82"/>
    <cellStyle name="Standard 11" xfId="97"/>
    <cellStyle name="Standard_2 + 3" xfId="83"/>
    <cellStyle name="Style 24" xfId="84"/>
    <cellStyle name="Style 25" xfId="85"/>
    <cellStyle name="style_col_headings" xfId="45"/>
    <cellStyle name="TEXT" xfId="86"/>
    <cellStyle name="Title" xfId="47"/>
    <cellStyle name="Titre 1" xfId="87"/>
    <cellStyle name="Titre 2" xfId="88"/>
    <cellStyle name="Titre 3" xfId="89"/>
    <cellStyle name="Titre 4" xfId="90"/>
    <cellStyle name="Total" xfId="48" builtinId="25" customBuiltin="1"/>
    <cellStyle name="Virgule fixe" xfId="49"/>
    <cellStyle name="Warning Text" xfId="50" builtinId="11" customBuiltin="1"/>
    <cellStyle name="Wrapped" xfId="9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3.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4.xml"/><Relationship Id="rId11" Type="http://schemas.openxmlformats.org/officeDocument/2006/relationships/worksheet" Target="worksheets/sheet5.xml"/><Relationship Id="rId12" Type="http://schemas.openxmlformats.org/officeDocument/2006/relationships/worksheet" Target="worksheets/sheet6.xml"/><Relationship Id="rId13" Type="http://schemas.openxmlformats.org/officeDocument/2006/relationships/worksheet" Target="worksheets/sheet7.xml"/><Relationship Id="rId14" Type="http://schemas.openxmlformats.org/officeDocument/2006/relationships/worksheet" Target="worksheets/sheet8.xml"/><Relationship Id="rId15" Type="http://schemas.openxmlformats.org/officeDocument/2006/relationships/externalLink" Target="externalLinks/externalLink1.xml"/><Relationship Id="rId16" Type="http://schemas.openxmlformats.org/officeDocument/2006/relationships/externalLink" Target="externalLinks/externalLink2.xml"/><Relationship Id="rId17" Type="http://schemas.openxmlformats.org/officeDocument/2006/relationships/externalLink" Target="externalLinks/externalLink3.xml"/><Relationship Id="rId18" Type="http://schemas.openxmlformats.org/officeDocument/2006/relationships/externalLink" Target="externalLinks/externalLink4.xml"/><Relationship Id="rId19" Type="http://schemas.openxmlformats.org/officeDocument/2006/relationships/theme" Target="theme/theme1.xml"/><Relationship Id="rId1" Type="http://schemas.openxmlformats.org/officeDocument/2006/relationships/chartsheet" Target="chartsheets/sheet1.xml"/><Relationship Id="rId2" Type="http://schemas.openxmlformats.org/officeDocument/2006/relationships/chartsheet" Target="chartsheets/sheet2.xml"/><Relationship Id="rId3" Type="http://schemas.openxmlformats.org/officeDocument/2006/relationships/chartsheet" Target="chartsheets/sheet3.xml"/><Relationship Id="rId4" Type="http://schemas.openxmlformats.org/officeDocument/2006/relationships/chartsheet" Target="chartsheets/sheet4.xml"/><Relationship Id="rId5" Type="http://schemas.openxmlformats.org/officeDocument/2006/relationships/chartsheet" Target="chartsheets/sheet5.xml"/><Relationship Id="rId6" Type="http://schemas.openxmlformats.org/officeDocument/2006/relationships/chartsheet" Target="chartsheets/sheet6.xml"/><Relationship Id="rId7" Type="http://schemas.openxmlformats.org/officeDocument/2006/relationships/worksheet" Target="worksheets/sheet1.xml"/><Relationship Id="rId8"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a:t>Figure</a:t>
            </a:r>
            <a:r>
              <a:rPr lang="fr-FR" sz="1600" baseline="0"/>
              <a:t> 1</a:t>
            </a:r>
            <a:r>
              <a:rPr lang="fr-FR" sz="1600"/>
              <a:t>. Income</a:t>
            </a:r>
            <a:r>
              <a:rPr lang="fr-FR" sz="1600" baseline="0"/>
              <a:t> inequality</a:t>
            </a:r>
            <a:r>
              <a:rPr lang="fr-FR" sz="1600"/>
              <a:t>: Europe and the</a:t>
            </a:r>
            <a:r>
              <a:rPr lang="fr-FR" sz="1600" baseline="0"/>
              <a:t> U.S.</a:t>
            </a:r>
            <a:r>
              <a:rPr lang="fr-FR" sz="1600"/>
              <a:t>, 1900-2010 </a:t>
            </a:r>
          </a:p>
        </c:rich>
      </c:tx>
      <c:layout>
        <c:manualLayout>
          <c:xMode val="edge"/>
          <c:yMode val="edge"/>
          <c:x val="0.182584297964145"/>
          <c:y val="0.0"/>
        </c:manualLayout>
      </c:layout>
      <c:overlay val="0"/>
      <c:spPr>
        <a:noFill/>
        <a:ln w="25400">
          <a:noFill/>
        </a:ln>
      </c:spPr>
    </c:title>
    <c:autoTitleDeleted val="0"/>
    <c:plotArea>
      <c:layout>
        <c:manualLayout>
          <c:layoutTarget val="inner"/>
          <c:xMode val="edge"/>
          <c:yMode val="edge"/>
          <c:x val="0.0971468722659667"/>
          <c:y val="0.0723982052919061"/>
          <c:w val="0.871724137931035"/>
          <c:h val="0.79185520361991"/>
        </c:manualLayout>
      </c:layout>
      <c:lineChart>
        <c:grouping val="standard"/>
        <c:varyColors val="0"/>
        <c:ser>
          <c:idx val="1"/>
          <c:order val="0"/>
          <c:tx>
            <c:v>Top 10% income share: Europe</c:v>
          </c:tx>
          <c:spPr>
            <a:ln w="25400">
              <a:solidFill>
                <a:srgbClr val="000000"/>
              </a:solidFill>
              <a:prstDash val="solid"/>
            </a:ln>
          </c:spPr>
          <c:marker>
            <c:symbol val="triangle"/>
            <c:size val="9"/>
            <c:spPr>
              <a:solidFill>
                <a:srgbClr val="FFFFFF"/>
              </a:solidFill>
              <a:ln>
                <a:solidFill>
                  <a:srgbClr val="000000"/>
                </a:solidFill>
                <a:prstDash val="solid"/>
              </a:ln>
            </c:spPr>
          </c:marker>
          <c:cat>
            <c:numLit>
              <c:formatCode>General</c:formatCode>
              <c:ptCount val="111"/>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numLit>
          </c:cat>
          <c:val>
            <c:numRef>
              <c:f>DataF1!$I$6:$I$116</c:f>
              <c:numCache>
                <c:formatCode>General</c:formatCode>
                <c:ptCount val="111"/>
                <c:pt idx="0" formatCode="0.0%">
                  <c:v>0.459199680851064</c:v>
                </c:pt>
                <c:pt idx="10" formatCode="0.0%">
                  <c:v>0.458244961214539</c:v>
                </c:pt>
                <c:pt idx="20" formatCode="0.0%">
                  <c:v>0.3947275</c:v>
                </c:pt>
                <c:pt idx="30" formatCode="0.0%">
                  <c:v>0.40490625</c:v>
                </c:pt>
                <c:pt idx="40" formatCode="0.0%">
                  <c:v>0.337731875</c:v>
                </c:pt>
                <c:pt idx="50" formatCode="0.0%">
                  <c:v>0.316953333333333</c:v>
                </c:pt>
                <c:pt idx="60" formatCode="0.0%">
                  <c:v>0.316219722222222</c:v>
                </c:pt>
                <c:pt idx="70" formatCode="0.0%">
                  <c:v>0.297174166666667</c:v>
                </c:pt>
                <c:pt idx="80" formatCode="0.0%">
                  <c:v>0.29447125</c:v>
                </c:pt>
                <c:pt idx="90" formatCode="0.0%">
                  <c:v>0.3238425</c:v>
                </c:pt>
                <c:pt idx="100" formatCode="0.0%">
                  <c:v>0.339898888888889</c:v>
                </c:pt>
                <c:pt idx="110" formatCode="0.0%">
                  <c:v>0.347328472222222</c:v>
                </c:pt>
              </c:numCache>
            </c:numRef>
          </c:val>
          <c:smooth val="0"/>
        </c:ser>
        <c:ser>
          <c:idx val="2"/>
          <c:order val="1"/>
          <c:tx>
            <c:v>Top 10% income share: U.S.</c:v>
          </c:tx>
          <c:spPr>
            <a:ln>
              <a:solidFill>
                <a:srgbClr val="000000"/>
              </a:solidFill>
            </a:ln>
          </c:spPr>
          <c:marker>
            <c:symbol val="x"/>
            <c:size val="8"/>
            <c:spPr>
              <a:solidFill>
                <a:schemeClr val="tx1"/>
              </a:solidFill>
              <a:ln>
                <a:solidFill>
                  <a:srgbClr val="000000"/>
                </a:solidFill>
              </a:ln>
            </c:spPr>
          </c:marker>
          <c:val>
            <c:numRef>
              <c:f>DataF1!$D$6:$D$116</c:f>
              <c:numCache>
                <c:formatCode>General</c:formatCode>
                <c:ptCount val="111"/>
                <c:pt idx="0" formatCode="0.0%">
                  <c:v>0.405</c:v>
                </c:pt>
                <c:pt idx="10" formatCode="0.0%">
                  <c:v>0.408796480411499</c:v>
                </c:pt>
                <c:pt idx="20" formatCode="0.0%">
                  <c:v>0.44651</c:v>
                </c:pt>
                <c:pt idx="30" formatCode="0.0%">
                  <c:v>0.45106</c:v>
                </c:pt>
                <c:pt idx="40" formatCode="0.0%">
                  <c:v>0.36478</c:v>
                </c:pt>
                <c:pt idx="50" formatCode="0.0%">
                  <c:v>0.33689</c:v>
                </c:pt>
                <c:pt idx="60" formatCode="0.0%">
                  <c:v>0.3413</c:v>
                </c:pt>
                <c:pt idx="70" formatCode="0.0%">
                  <c:v>0.33432</c:v>
                </c:pt>
                <c:pt idx="80" formatCode="0.0%">
                  <c:v>0.37477</c:v>
                </c:pt>
                <c:pt idx="90" formatCode="0.0%">
                  <c:v>0.4239</c:v>
                </c:pt>
                <c:pt idx="100" formatCode="0.0%">
                  <c:v>0.4693</c:v>
                </c:pt>
                <c:pt idx="110" formatCode="0.0%">
                  <c:v>0.479</c:v>
                </c:pt>
              </c:numCache>
            </c:numRef>
          </c:val>
          <c:smooth val="0"/>
        </c:ser>
        <c:dLbls>
          <c:showLegendKey val="0"/>
          <c:showVal val="0"/>
          <c:showCatName val="0"/>
          <c:showSerName val="0"/>
          <c:showPercent val="0"/>
          <c:showBubbleSize val="0"/>
        </c:dLbls>
        <c:marker val="1"/>
        <c:smooth val="0"/>
        <c:axId val="581611224"/>
        <c:axId val="1108866648"/>
      </c:lineChart>
      <c:catAx>
        <c:axId val="581611224"/>
        <c:scaling>
          <c:orientation val="minMax"/>
        </c:scaling>
        <c:delete val="0"/>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Calibri"/>
                    <a:cs typeface="Arial"/>
                  </a:defRPr>
                </a:pPr>
                <a:r>
                  <a:rPr lang="fr-FR" sz="1100">
                    <a:latin typeface="Arial"/>
                    <a:cs typeface="Arial"/>
                  </a:rPr>
                  <a:t>The share</a:t>
                </a:r>
                <a:r>
                  <a:rPr lang="fr-FR" sz="1100" baseline="0">
                    <a:latin typeface="Arial"/>
                    <a:cs typeface="Arial"/>
                  </a:rPr>
                  <a:t> of total </a:t>
                </a:r>
                <a:r>
                  <a:rPr lang="fr-FR" sz="1100">
                    <a:latin typeface="Arial"/>
                    <a:cs typeface="Arial"/>
                  </a:rPr>
                  <a:t>income</a:t>
                </a:r>
                <a:r>
                  <a:rPr lang="fr-FR" sz="1100" baseline="0">
                    <a:latin typeface="Arial"/>
                    <a:cs typeface="Arial"/>
                  </a:rPr>
                  <a:t> accruing to top decile income holders</a:t>
                </a:r>
                <a:r>
                  <a:rPr lang="fr-FR" sz="1100">
                    <a:latin typeface="Arial"/>
                    <a:cs typeface="Arial"/>
                  </a:rPr>
                  <a:t> was higher in Europe than in the U.S. around 1900-1910; it is a lot higher in the U.S. than</a:t>
                </a:r>
                <a:r>
                  <a:rPr lang="fr-FR" sz="1100" baseline="0">
                    <a:latin typeface="Arial"/>
                    <a:cs typeface="Arial"/>
                  </a:rPr>
                  <a:t> in Europe around</a:t>
                </a:r>
                <a:r>
                  <a:rPr lang="fr-FR" sz="1100">
                    <a:latin typeface="Arial"/>
                    <a:cs typeface="Arial"/>
                  </a:rPr>
                  <a:t> 2000-2010. </a:t>
                </a:r>
                <a:endParaRPr lang="fr-FR" sz="1000">
                  <a:latin typeface="Arial"/>
                  <a:cs typeface="Arial"/>
                </a:endParaRPr>
              </a:p>
            </c:rich>
          </c:tx>
          <c:layout>
            <c:manualLayout>
              <c:xMode val="edge"/>
              <c:yMode val="edge"/>
              <c:x val="0.148457065259054"/>
              <c:y val="0.92663048875647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108866648"/>
        <c:crossesAt val="0.0"/>
        <c:auto val="1"/>
        <c:lblAlgn val="ctr"/>
        <c:lblOffset val="100"/>
        <c:tickLblSkip val="10"/>
        <c:tickMarkSkip val="10"/>
        <c:noMultiLvlLbl val="0"/>
      </c:catAx>
      <c:valAx>
        <c:axId val="1108866648"/>
        <c:scaling>
          <c:orientation val="minMax"/>
          <c:max val="0.5"/>
          <c:min val="0.25"/>
        </c:scaling>
        <c:delete val="0"/>
        <c:axPos val="l"/>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a:t>Share</a:t>
                </a:r>
                <a:r>
                  <a:rPr lang="fr-FR" sz="1100" baseline="0"/>
                  <a:t> of top income decile in total pretax income (decennial averages)</a:t>
                </a:r>
                <a:endParaRPr lang="fr-FR" sz="1100"/>
              </a:p>
            </c:rich>
          </c:tx>
          <c:layout>
            <c:manualLayout>
              <c:xMode val="edge"/>
              <c:yMode val="edge"/>
              <c:x val="0.00417125984251969"/>
              <c:y val="0.08971855713981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581611224"/>
        <c:crosses val="autoZero"/>
        <c:crossBetween val="between"/>
        <c:majorUnit val="0.05"/>
        <c:minorUnit val="0.05"/>
      </c:valAx>
      <c:spPr>
        <a:solidFill>
          <a:srgbClr val="FFFFFF"/>
        </a:solidFill>
        <a:ln w="12700">
          <a:solidFill>
            <a:srgbClr val="000000"/>
          </a:solidFill>
          <a:prstDash val="solid"/>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431944444444445"/>
          <c:y val="0.106487727885366"/>
          <c:w val="0.3125"/>
          <c:h val="0.239992196921331"/>
        </c:manualLayout>
      </c:layout>
      <c:overlay val="0"/>
      <c:spPr>
        <a:solidFill>
          <a:srgbClr val="FFFFFF"/>
        </a:solidFill>
        <a:ln w="12700">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 2. Wealth</a:t>
            </a:r>
            <a:r>
              <a:rPr lang="fr-FR" baseline="0"/>
              <a:t> inequality</a:t>
            </a:r>
            <a:r>
              <a:rPr lang="fr-FR"/>
              <a:t>: Europe and</a:t>
            </a:r>
            <a:r>
              <a:rPr lang="fr-FR" baseline="0"/>
              <a:t> the U.S., </a:t>
            </a:r>
            <a:r>
              <a:rPr lang="fr-FR"/>
              <a:t>1870-2010 </a:t>
            </a:r>
          </a:p>
        </c:rich>
      </c:tx>
      <c:layout>
        <c:manualLayout>
          <c:xMode val="edge"/>
          <c:yMode val="edge"/>
          <c:x val="0.198760279965004"/>
          <c:y val="0.00226448889834718"/>
        </c:manualLayout>
      </c:layout>
      <c:overlay val="0"/>
      <c:spPr>
        <a:noFill/>
        <a:ln w="25400">
          <a:noFill/>
        </a:ln>
      </c:spPr>
    </c:title>
    <c:autoTitleDeleted val="0"/>
    <c:plotArea>
      <c:layout>
        <c:manualLayout>
          <c:layoutTarget val="inner"/>
          <c:xMode val="edge"/>
          <c:yMode val="edge"/>
          <c:x val="0.091743119266055"/>
          <c:y val="0.0692934782608695"/>
          <c:w val="0.862385321100917"/>
          <c:h val="0.793906682272824"/>
        </c:manualLayout>
      </c:layout>
      <c:lineChart>
        <c:grouping val="standard"/>
        <c:varyColors val="0"/>
        <c:ser>
          <c:idx val="2"/>
          <c:order val="0"/>
          <c:tx>
            <c:v>Top 10% wealth share: Europe</c:v>
          </c:tx>
          <c:spPr>
            <a:ln w="28575">
              <a:solidFill>
                <a:srgbClr val="000000"/>
              </a:solidFill>
              <a:prstDash val="solid"/>
            </a:ln>
          </c:spPr>
          <c:marker>
            <c:symbol val="triangle"/>
            <c:size val="9"/>
            <c:spPr>
              <a:solidFill>
                <a:schemeClr val="bg1"/>
              </a:solidFill>
              <a:ln>
                <a:solidFill>
                  <a:srgbClr val="000000"/>
                </a:solidFill>
                <a:prstDash val="solid"/>
              </a:ln>
            </c:spPr>
          </c:marker>
          <c:cat>
            <c:numRef>
              <c:f>DataF2!$A$12:$A$26</c:f>
              <c:numCache>
                <c:formatCode>General</c:formatCode>
                <c:ptCount val="15"/>
                <c:pt idx="0">
                  <c:v>1870.0</c:v>
                </c:pt>
                <c:pt idx="1">
                  <c:v>1880.0</c:v>
                </c:pt>
                <c:pt idx="2">
                  <c:v>1890.0</c:v>
                </c:pt>
                <c:pt idx="3">
                  <c:v>1900.0</c:v>
                </c:pt>
                <c:pt idx="4">
                  <c:v>1910.0</c:v>
                </c:pt>
                <c:pt idx="5">
                  <c:v>1920.0</c:v>
                </c:pt>
                <c:pt idx="6">
                  <c:v>1930.0</c:v>
                </c:pt>
                <c:pt idx="7">
                  <c:v>1940.0</c:v>
                </c:pt>
                <c:pt idx="8">
                  <c:v>1950.0</c:v>
                </c:pt>
                <c:pt idx="9">
                  <c:v>1960.0</c:v>
                </c:pt>
                <c:pt idx="10">
                  <c:v>1970.0</c:v>
                </c:pt>
                <c:pt idx="11">
                  <c:v>1980.0</c:v>
                </c:pt>
                <c:pt idx="12">
                  <c:v>1990.0</c:v>
                </c:pt>
                <c:pt idx="13">
                  <c:v>2000.0</c:v>
                </c:pt>
                <c:pt idx="14">
                  <c:v>2010.0</c:v>
                </c:pt>
              </c:numCache>
            </c:numRef>
          </c:cat>
          <c:val>
            <c:numRef>
              <c:f>DataF2!$O$12:$O$26</c:f>
              <c:numCache>
                <c:formatCode>0.0%</c:formatCode>
                <c:ptCount val="15"/>
                <c:pt idx="0">
                  <c:v>0.853588825939036</c:v>
                </c:pt>
                <c:pt idx="4">
                  <c:v>0.895487110157948</c:v>
                </c:pt>
                <c:pt idx="5">
                  <c:v>0.861154262977668</c:v>
                </c:pt>
                <c:pt idx="6">
                  <c:v>0.828362087840185</c:v>
                </c:pt>
                <c:pt idx="8">
                  <c:v>0.753621566904855</c:v>
                </c:pt>
                <c:pt idx="9">
                  <c:v>0.682242086234239</c:v>
                </c:pt>
                <c:pt idx="10">
                  <c:v>0.602666666666667</c:v>
                </c:pt>
                <c:pt idx="11">
                  <c:v>0.592809211411305</c:v>
                </c:pt>
                <c:pt idx="12">
                  <c:v>0.608873864467562</c:v>
                </c:pt>
                <c:pt idx="13">
                  <c:v>0.628033333333333</c:v>
                </c:pt>
                <c:pt idx="14">
                  <c:v>0.6389</c:v>
                </c:pt>
              </c:numCache>
            </c:numRef>
          </c:val>
          <c:smooth val="0"/>
        </c:ser>
        <c:ser>
          <c:idx val="0"/>
          <c:order val="1"/>
          <c:tx>
            <c:v>Top 10% wealth share: U.S.</c:v>
          </c:tx>
          <c:spPr>
            <a:ln w="28575">
              <a:solidFill>
                <a:srgbClr val="000000"/>
              </a:solidFill>
              <a:prstDash val="solid"/>
            </a:ln>
          </c:spPr>
          <c:marker>
            <c:symbol val="square"/>
            <c:size val="8"/>
            <c:spPr>
              <a:solidFill>
                <a:schemeClr val="tx1"/>
              </a:solidFill>
              <a:ln>
                <a:solidFill>
                  <a:srgbClr val="000000"/>
                </a:solidFill>
                <a:prstDash val="solid"/>
              </a:ln>
            </c:spPr>
          </c:marker>
          <c:cat>
            <c:numRef>
              <c:f>DataF2!$A$12:$A$26</c:f>
              <c:numCache>
                <c:formatCode>General</c:formatCode>
                <c:ptCount val="15"/>
                <c:pt idx="0">
                  <c:v>1870.0</c:v>
                </c:pt>
                <c:pt idx="1">
                  <c:v>1880.0</c:v>
                </c:pt>
                <c:pt idx="2">
                  <c:v>1890.0</c:v>
                </c:pt>
                <c:pt idx="3">
                  <c:v>1900.0</c:v>
                </c:pt>
                <c:pt idx="4">
                  <c:v>1910.0</c:v>
                </c:pt>
                <c:pt idx="5">
                  <c:v>1920.0</c:v>
                </c:pt>
                <c:pt idx="6">
                  <c:v>1930.0</c:v>
                </c:pt>
                <c:pt idx="7">
                  <c:v>1940.0</c:v>
                </c:pt>
                <c:pt idx="8">
                  <c:v>1950.0</c:v>
                </c:pt>
                <c:pt idx="9">
                  <c:v>1960.0</c:v>
                </c:pt>
                <c:pt idx="10">
                  <c:v>1970.0</c:v>
                </c:pt>
                <c:pt idx="11">
                  <c:v>1980.0</c:v>
                </c:pt>
                <c:pt idx="12">
                  <c:v>1990.0</c:v>
                </c:pt>
                <c:pt idx="13">
                  <c:v>2000.0</c:v>
                </c:pt>
                <c:pt idx="14">
                  <c:v>2010.0</c:v>
                </c:pt>
              </c:numCache>
            </c:numRef>
          </c:cat>
          <c:val>
            <c:numRef>
              <c:f>DataF2!$I$12:$I$26</c:f>
              <c:numCache>
                <c:formatCode>0.0%</c:formatCode>
                <c:ptCount val="15"/>
                <c:pt idx="0">
                  <c:v>0.71</c:v>
                </c:pt>
                <c:pt idx="4">
                  <c:v>0.811297513690588</c:v>
                </c:pt>
                <c:pt idx="5">
                  <c:v>0.797269016133692</c:v>
                </c:pt>
                <c:pt idx="6">
                  <c:v>0.734059634212632</c:v>
                </c:pt>
                <c:pt idx="7">
                  <c:v>0.66389486443707</c:v>
                </c:pt>
                <c:pt idx="8">
                  <c:v>0.656655352372867</c:v>
                </c:pt>
                <c:pt idx="9">
                  <c:v>0.67</c:v>
                </c:pt>
                <c:pt idx="10">
                  <c:v>0.641820011373607</c:v>
                </c:pt>
                <c:pt idx="11">
                  <c:v>0.672</c:v>
                </c:pt>
                <c:pt idx="12">
                  <c:v>0.687</c:v>
                </c:pt>
                <c:pt idx="13">
                  <c:v>0.6965</c:v>
                </c:pt>
                <c:pt idx="14">
                  <c:v>0.715</c:v>
                </c:pt>
              </c:numCache>
            </c:numRef>
          </c:val>
          <c:smooth val="0"/>
        </c:ser>
        <c:dLbls>
          <c:showLegendKey val="0"/>
          <c:showVal val="0"/>
          <c:showCatName val="0"/>
          <c:showSerName val="0"/>
          <c:showPercent val="0"/>
          <c:showBubbleSize val="0"/>
        </c:dLbls>
        <c:marker val="1"/>
        <c:smooth val="0"/>
        <c:axId val="163483320"/>
        <c:axId val="163493144"/>
      </c:lineChart>
      <c:catAx>
        <c:axId val="163483320"/>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u="none" strike="noStrike" baseline="0">
                    <a:solidFill>
                      <a:srgbClr val="000000"/>
                    </a:solidFill>
                    <a:latin typeface="Arial" pitchFamily="34" charset="0"/>
                    <a:ea typeface="Calibri"/>
                    <a:cs typeface="Arial" pitchFamily="34" charset="0"/>
                  </a:rPr>
                  <a:t>The share of total net wealth belonging to top decile wealth holders has become higher in the US than in Europe over the course of the 20</a:t>
                </a:r>
                <a:r>
                  <a:rPr lang="en-US" sz="1100" b="0" i="0" u="none" strike="noStrike" baseline="30000">
                    <a:solidFill>
                      <a:srgbClr val="000000"/>
                    </a:solidFill>
                    <a:latin typeface="Arial" pitchFamily="34" charset="0"/>
                    <a:ea typeface="Calibri"/>
                    <a:cs typeface="Arial" pitchFamily="34" charset="0"/>
                  </a:rPr>
                  <a:t>th</a:t>
                </a:r>
                <a:r>
                  <a:rPr lang="en-US" sz="1100" b="0" i="0" u="none" strike="noStrike" baseline="0">
                    <a:solidFill>
                      <a:srgbClr val="000000"/>
                    </a:solidFill>
                    <a:latin typeface="Arial" pitchFamily="34" charset="0"/>
                    <a:ea typeface="Calibri"/>
                    <a:cs typeface="Arial" pitchFamily="34" charset="0"/>
                  </a:rPr>
                  <a:t> century. But it is still smaller than what it was in Europe before World War 1.</a:t>
                </a:r>
                <a:endParaRPr lang="en-US" sz="1000" b="0" i="0" u="none" strike="noStrike" baseline="0">
                  <a:solidFill>
                    <a:srgbClr val="000000"/>
                  </a:solidFill>
                  <a:latin typeface="Arial" pitchFamily="34" charset="0"/>
                  <a:ea typeface="Calibri"/>
                  <a:cs typeface="Arial" pitchFamily="34" charset="0"/>
                </a:endParaRPr>
              </a:p>
            </c:rich>
          </c:tx>
          <c:layout>
            <c:manualLayout>
              <c:xMode val="edge"/>
              <c:yMode val="edge"/>
              <c:x val="0.133104221347332"/>
              <c:y val="0.92081027878272"/>
            </c:manualLayout>
          </c:layout>
          <c:overlay val="0"/>
          <c:spPr>
            <a:noFill/>
            <a:ln w="25400">
              <a:noFill/>
            </a:ln>
          </c:spPr>
        </c:title>
        <c:numFmt formatCode="General" sourceLinked="0"/>
        <c:majorTickMark val="cross"/>
        <c:minorTickMark val="none"/>
        <c:tickLblPos val="low"/>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63493144"/>
        <c:crossesAt val="0.0"/>
        <c:auto val="1"/>
        <c:lblAlgn val="ctr"/>
        <c:lblOffset val="100"/>
        <c:tickLblSkip val="2"/>
        <c:tickMarkSkip val="2"/>
        <c:noMultiLvlLbl val="0"/>
      </c:catAx>
      <c:valAx>
        <c:axId val="163493144"/>
        <c:scaling>
          <c:orientation val="minMax"/>
          <c:max val="1.0"/>
          <c:min val="0.5"/>
        </c:scaling>
        <c:delete val="0"/>
        <c:axPos val="l"/>
        <c:majorGridlines>
          <c:spPr>
            <a:ln w="12700">
              <a:solidFill>
                <a:srgbClr val="000000"/>
              </a:solidFill>
              <a:prstDash val="sysDash"/>
            </a:ln>
          </c:spPr>
        </c:majorGridlines>
        <c:title>
          <c:tx>
            <c:rich>
              <a:bodyPr/>
              <a:lstStyle/>
              <a:p>
                <a:pPr>
                  <a:defRPr sz="1075" b="0" i="0" u="none" strike="noStrike" baseline="0">
                    <a:solidFill>
                      <a:srgbClr val="000000"/>
                    </a:solidFill>
                    <a:latin typeface="Arial"/>
                    <a:ea typeface="Arial"/>
                    <a:cs typeface="Arial"/>
                  </a:defRPr>
                </a:pPr>
                <a:r>
                  <a:rPr lang="fr-FR"/>
                  <a:t>Share</a:t>
                </a:r>
                <a:r>
                  <a:rPr lang="fr-FR" baseline="0"/>
                  <a:t> of top wealth decile in total net wealth (decennial averages) </a:t>
                </a:r>
                <a:endParaRPr lang="fr-FR"/>
              </a:p>
            </c:rich>
          </c:tx>
          <c:layout>
            <c:manualLayout>
              <c:xMode val="edge"/>
              <c:yMode val="edge"/>
              <c:x val="0.0097257217847769"/>
              <c:y val="0.13853532666524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63483320"/>
        <c:crosses val="autoZero"/>
        <c:crossBetween val="midCat"/>
        <c:majorUnit val="0.1"/>
        <c:minorUnit val="0.1"/>
      </c:valAx>
      <c:spPr>
        <a:solidFill>
          <a:srgbClr val="FFFFFF"/>
        </a:solidFill>
        <a:ln w="12700">
          <a:solidFill>
            <a:srgbClr val="000000"/>
          </a:solidFill>
          <a:prstDash val="solid"/>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540277777777778"/>
          <c:y val="0.0952773639781515"/>
          <c:w val="0.373611111111111"/>
          <c:h val="0.25988543661772"/>
        </c:manualLayout>
      </c:layout>
      <c:overlay val="0"/>
      <c:spPr>
        <a:solidFill>
          <a:srgbClr val="FFFFFF"/>
        </a:solidFill>
        <a:ln w="12700">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 3. Wealth-income</a:t>
            </a:r>
            <a:r>
              <a:rPr lang="fr-FR" baseline="0"/>
              <a:t> ratios</a:t>
            </a:r>
            <a:r>
              <a:rPr lang="fr-FR"/>
              <a:t>: Europe and the</a:t>
            </a:r>
            <a:r>
              <a:rPr lang="fr-FR" baseline="0"/>
              <a:t> U.S.</a:t>
            </a:r>
            <a:r>
              <a:rPr lang="fr-FR"/>
              <a:t>, 1900-2010</a:t>
            </a:r>
          </a:p>
        </c:rich>
      </c:tx>
      <c:layout>
        <c:manualLayout>
          <c:xMode val="edge"/>
          <c:yMode val="edge"/>
          <c:x val="0.182758620689655"/>
          <c:y val="0.0"/>
        </c:manualLayout>
      </c:layout>
      <c:overlay val="0"/>
      <c:spPr>
        <a:noFill/>
        <a:ln w="25400">
          <a:noFill/>
        </a:ln>
      </c:spPr>
    </c:title>
    <c:autoTitleDeleted val="0"/>
    <c:plotArea>
      <c:layout>
        <c:manualLayout>
          <c:layoutTarget val="inner"/>
          <c:xMode val="edge"/>
          <c:yMode val="edge"/>
          <c:x val="0.111751506923704"/>
          <c:y val="0.0810566077888912"/>
          <c:w val="0.857618137387999"/>
          <c:h val="0.773097826086956"/>
        </c:manualLayout>
      </c:layout>
      <c:scatterChart>
        <c:scatterStyle val="lineMarker"/>
        <c:varyColors val="0"/>
        <c:ser>
          <c:idx val="6"/>
          <c:order val="0"/>
          <c:tx>
            <c:v>Europe</c:v>
          </c:tx>
          <c:spPr>
            <a:ln w="25400">
              <a:solidFill>
                <a:srgbClr val="000000"/>
              </a:solidFill>
              <a:prstDash val="solid"/>
            </a:ln>
          </c:spPr>
          <c:marker>
            <c:symbol val="triangle"/>
            <c:size val="8"/>
            <c:spPr>
              <a:solidFill>
                <a:schemeClr val="bg1"/>
              </a:solidFill>
              <a:ln>
                <a:solidFill>
                  <a:srgbClr val="000000"/>
                </a:solidFill>
                <a:prstDash val="solid"/>
              </a:ln>
            </c:spPr>
          </c:marker>
          <c:xVal>
            <c:numRef>
              <c:f>DataF3!$A$9:$A$20</c:f>
              <c:numCache>
                <c:formatCode>General</c:formatCode>
                <c:ptCount val="12"/>
                <c:pt idx="0">
                  <c:v>1900.0</c:v>
                </c:pt>
                <c:pt idx="1">
                  <c:v>1910.0</c:v>
                </c:pt>
                <c:pt idx="2">
                  <c:v>1920.0</c:v>
                </c:pt>
                <c:pt idx="3">
                  <c:v>1930.0</c:v>
                </c:pt>
                <c:pt idx="4">
                  <c:v>1940.0</c:v>
                </c:pt>
                <c:pt idx="5">
                  <c:v>1950.0</c:v>
                </c:pt>
                <c:pt idx="6">
                  <c:v>1960.0</c:v>
                </c:pt>
                <c:pt idx="7">
                  <c:v>1970.0</c:v>
                </c:pt>
                <c:pt idx="8">
                  <c:v>1980.0</c:v>
                </c:pt>
                <c:pt idx="9">
                  <c:v>1990.0</c:v>
                </c:pt>
                <c:pt idx="10">
                  <c:v>2000.0</c:v>
                </c:pt>
                <c:pt idx="11">
                  <c:v>2010.0</c:v>
                </c:pt>
              </c:numCache>
            </c:numRef>
          </c:xVal>
          <c:yVal>
            <c:numRef>
              <c:f>DataF3!$F$9:$F$20</c:f>
              <c:numCache>
                <c:formatCode>0%</c:formatCode>
                <c:ptCount val="12"/>
                <c:pt idx="0">
                  <c:v>6.624491799375566</c:v>
                </c:pt>
                <c:pt idx="1">
                  <c:v>6.58744619255289</c:v>
                </c:pt>
                <c:pt idx="2">
                  <c:v>3.434995554715314</c:v>
                </c:pt>
                <c:pt idx="3">
                  <c:v>3.862263673841133</c:v>
                </c:pt>
                <c:pt idx="4">
                  <c:v>3.175649106894995</c:v>
                </c:pt>
                <c:pt idx="5">
                  <c:v>2.323438842345823</c:v>
                </c:pt>
                <c:pt idx="6">
                  <c:v>2.673018022803605</c:v>
                </c:pt>
                <c:pt idx="7">
                  <c:v>2.851105297772127</c:v>
                </c:pt>
                <c:pt idx="8">
                  <c:v>3.311520894746198</c:v>
                </c:pt>
                <c:pt idx="9">
                  <c:v>4.025684939128149</c:v>
                </c:pt>
                <c:pt idx="10">
                  <c:v>4.900388745980691</c:v>
                </c:pt>
                <c:pt idx="11">
                  <c:v>5.44837137183382</c:v>
                </c:pt>
              </c:numCache>
            </c:numRef>
          </c:yVal>
          <c:smooth val="0"/>
        </c:ser>
        <c:ser>
          <c:idx val="0"/>
          <c:order val="1"/>
          <c:tx>
            <c:v>U.S.</c:v>
          </c:tx>
          <c:spPr>
            <a:ln>
              <a:solidFill>
                <a:srgbClr val="000000"/>
              </a:solidFill>
            </a:ln>
          </c:spPr>
          <c:marker>
            <c:symbol val="square"/>
            <c:size val="8"/>
            <c:spPr>
              <a:solidFill>
                <a:schemeClr val="tx1"/>
              </a:solidFill>
              <a:ln>
                <a:solidFill>
                  <a:srgbClr val="000000"/>
                </a:solidFill>
              </a:ln>
            </c:spPr>
          </c:marker>
          <c:xVal>
            <c:numRef>
              <c:f>DataF3!$A$9:$A$20</c:f>
              <c:numCache>
                <c:formatCode>General</c:formatCode>
                <c:ptCount val="12"/>
                <c:pt idx="0">
                  <c:v>1900.0</c:v>
                </c:pt>
                <c:pt idx="1">
                  <c:v>1910.0</c:v>
                </c:pt>
                <c:pt idx="2">
                  <c:v>1920.0</c:v>
                </c:pt>
                <c:pt idx="3">
                  <c:v>1930.0</c:v>
                </c:pt>
                <c:pt idx="4">
                  <c:v>1940.0</c:v>
                </c:pt>
                <c:pt idx="5">
                  <c:v>1950.0</c:v>
                </c:pt>
                <c:pt idx="6">
                  <c:v>1960.0</c:v>
                </c:pt>
                <c:pt idx="7">
                  <c:v>1970.0</c:v>
                </c:pt>
                <c:pt idx="8">
                  <c:v>1980.0</c:v>
                </c:pt>
                <c:pt idx="9">
                  <c:v>1990.0</c:v>
                </c:pt>
                <c:pt idx="10">
                  <c:v>2000.0</c:v>
                </c:pt>
                <c:pt idx="11">
                  <c:v>2010.0</c:v>
                </c:pt>
              </c:numCache>
            </c:numRef>
          </c:xVal>
          <c:yVal>
            <c:numRef>
              <c:f>DataF3!$B$9:$B$20</c:f>
              <c:numCache>
                <c:formatCode>0%</c:formatCode>
                <c:ptCount val="12"/>
                <c:pt idx="0">
                  <c:v>4.376852923127901</c:v>
                </c:pt>
                <c:pt idx="1">
                  <c:v>4.49992577768825</c:v>
                </c:pt>
                <c:pt idx="2">
                  <c:v>4.069466877711821</c:v>
                </c:pt>
                <c:pt idx="3">
                  <c:v>4.85317152605066</c:v>
                </c:pt>
                <c:pt idx="4">
                  <c:v>3.278740970877382</c:v>
                </c:pt>
                <c:pt idx="5">
                  <c:v>3.561576669156209</c:v>
                </c:pt>
                <c:pt idx="6">
                  <c:v>3.614977069424808</c:v>
                </c:pt>
                <c:pt idx="7">
                  <c:v>3.319776539859684</c:v>
                </c:pt>
                <c:pt idx="8">
                  <c:v>3.57095031363594</c:v>
                </c:pt>
                <c:pt idx="9">
                  <c:v>3.92308528817249</c:v>
                </c:pt>
                <c:pt idx="10">
                  <c:v>4.465608544749897</c:v>
                </c:pt>
                <c:pt idx="11">
                  <c:v>4.099218953934021</c:v>
                </c:pt>
              </c:numCache>
            </c:numRef>
          </c:yVal>
          <c:smooth val="0"/>
        </c:ser>
        <c:dLbls>
          <c:showLegendKey val="0"/>
          <c:showVal val="0"/>
          <c:showCatName val="0"/>
          <c:showSerName val="0"/>
          <c:showPercent val="0"/>
          <c:showBubbleSize val="0"/>
        </c:dLbls>
        <c:axId val="1108800408"/>
        <c:axId val="1143933256"/>
      </c:scatterChart>
      <c:valAx>
        <c:axId val="1108800408"/>
        <c:scaling>
          <c:orientation val="minMax"/>
          <c:max val="2010.0"/>
          <c:min val="1900.0"/>
        </c:scaling>
        <c:delete val="0"/>
        <c:axPos val="b"/>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Total net private wealth was worth about 6-7 years of national income in Europe prior to World War 1, down to 2-3 years in 1950-1960, back up to 5-6 years in 2000-2010. In the US, the U-shapped pattern was much less marked.</a:t>
                </a:r>
                <a:endParaRPr lang="fr-FR" sz="1000" b="0" i="0" u="none" strike="noStrike" baseline="0">
                  <a:solidFill>
                    <a:srgbClr val="000000"/>
                  </a:solidFill>
                  <a:latin typeface="Arial"/>
                  <a:cs typeface="Arial"/>
                </a:endParaRPr>
              </a:p>
            </c:rich>
          </c:tx>
          <c:layout>
            <c:manualLayout>
              <c:xMode val="edge"/>
              <c:yMode val="edge"/>
              <c:x val="0.140728476821192"/>
              <c:y val="0.926630434782609"/>
            </c:manualLayout>
          </c:layout>
          <c:overlay val="0"/>
          <c:spPr>
            <a:noFill/>
            <a:ln w="25400">
              <a:noFill/>
            </a:ln>
          </c:spPr>
        </c:title>
        <c:numFmt formatCode="0" sourceLinked="0"/>
        <c:majorTickMark val="none"/>
        <c:min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143933256"/>
        <c:crosses val="autoZero"/>
        <c:crossBetween val="midCat"/>
        <c:majorUnit val="10.0"/>
      </c:valAx>
      <c:valAx>
        <c:axId val="1143933256"/>
        <c:scaling>
          <c:orientation val="minMax"/>
          <c:max val="7.0"/>
          <c:min val="2.0"/>
        </c:scaling>
        <c:delete val="0"/>
        <c:axPos val="l"/>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a:t>Total</a:t>
                </a:r>
                <a:r>
                  <a:rPr lang="fr-FR" baseline="0"/>
                  <a:t> market v</a:t>
                </a:r>
                <a:r>
                  <a:rPr lang="fr-FR"/>
                  <a:t>alue</a:t>
                </a:r>
                <a:r>
                  <a:rPr lang="fr-FR" baseline="0"/>
                  <a:t> of net private wealth (% national income)</a:t>
                </a:r>
              </a:p>
              <a:p>
                <a:pPr>
                  <a:defRPr sz="1100" b="0" i="0" u="none" strike="noStrike" baseline="0">
                    <a:solidFill>
                      <a:srgbClr val="000000"/>
                    </a:solidFill>
                    <a:latin typeface="Arial"/>
                    <a:ea typeface="Arial"/>
                    <a:cs typeface="Arial"/>
                  </a:defRPr>
                </a:pPr>
                <a:r>
                  <a:rPr lang="fr-FR" baseline="0"/>
                  <a:t> </a:t>
                </a:r>
                <a:r>
                  <a:rPr lang="fr-FR" sz="1000" baseline="0">
                    <a:latin typeface="Arial Narrow" pitchFamily="34" charset="0"/>
                  </a:rPr>
                  <a:t>(decennial averages)</a:t>
                </a:r>
                <a:endParaRPr lang="fr-FR" sz="1000">
                  <a:latin typeface="Arial Narrow" pitchFamily="34" charset="0"/>
                </a:endParaRPr>
              </a:p>
            </c:rich>
          </c:tx>
          <c:layout>
            <c:manualLayout>
              <c:xMode val="edge"/>
              <c:yMode val="edge"/>
              <c:x val="0.00551724137931035"/>
              <c:y val="0.167563488685536"/>
            </c:manualLayout>
          </c:layout>
          <c:overlay val="0"/>
          <c:spPr>
            <a:noFill/>
            <a:ln w="25400">
              <a:noFill/>
            </a:ln>
          </c:spPr>
        </c:title>
        <c:numFmt formatCode="0%" sourceLinked="0"/>
        <c:majorTickMark val="none"/>
        <c:minorTickMark val="none"/>
        <c:tickLblPos val="nextTo"/>
        <c:spPr>
          <a:ln w="12700">
            <a:solidFill>
              <a:srgbClr val="808080"/>
            </a:solidFill>
            <a:prstDash val="solid"/>
          </a:ln>
        </c:spPr>
        <c:txPr>
          <a:bodyPr/>
          <a:lstStyle/>
          <a:p>
            <a:pPr>
              <a:defRPr sz="1400">
                <a:latin typeface="Arial"/>
                <a:cs typeface="Arial"/>
              </a:defRPr>
            </a:pPr>
            <a:endParaRPr lang="en-US"/>
          </a:p>
        </c:txPr>
        <c:crossAx val="1108800408"/>
        <c:crosses val="autoZero"/>
        <c:crossBetween val="midCat"/>
        <c:majorUnit val="1.0"/>
      </c:valAx>
      <c:spPr>
        <a:solidFill>
          <a:srgbClr val="FFFFFF"/>
        </a:solidFill>
        <a:ln w="12700">
          <a:solidFill>
            <a:srgbClr val="000000"/>
          </a:solidFill>
          <a:prstDash val="solid"/>
        </a:ln>
      </c:spPr>
    </c:plotArea>
    <c:legend>
      <c:legendPos val="r"/>
      <c:legendEntry>
        <c:idx val="0"/>
        <c:txPr>
          <a:bodyPr/>
          <a:lstStyle/>
          <a:p>
            <a:pPr>
              <a:defRPr sz="1400" b="0" i="0" u="none" strike="noStrike" baseline="0">
                <a:solidFill>
                  <a:srgbClr val="000000"/>
                </a:solidFill>
                <a:latin typeface="Arial"/>
                <a:ea typeface="Arial"/>
                <a:cs typeface="Arial"/>
              </a:defRPr>
            </a:pPr>
            <a:endParaRPr lang="en-US"/>
          </a:p>
        </c:txPr>
      </c:legendEntry>
      <c:layout>
        <c:manualLayout>
          <c:xMode val="edge"/>
          <c:yMode val="edge"/>
          <c:x val="0.540567472169427"/>
          <c:y val="0.181918315953749"/>
          <c:w val="0.141903448275862"/>
          <c:h val="0.241942611903242"/>
        </c:manualLayout>
      </c:layout>
      <c:overlay val="0"/>
      <c:spPr>
        <a:solidFill>
          <a:srgbClr val="FFFFFF"/>
        </a:solidFill>
        <a:ln w="12700">
          <a:solidFill>
            <a:srgbClr val="000000"/>
          </a:solidFill>
          <a:prstDash val="solid"/>
        </a:ln>
      </c:spPr>
      <c:txPr>
        <a:bodyPr/>
        <a:lstStyle/>
        <a:p>
          <a:pPr>
            <a:defRPr sz="133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a:t>
            </a:r>
            <a:r>
              <a:rPr lang="fr-FR" baseline="0"/>
              <a:t> 4</a:t>
            </a:r>
            <a:r>
              <a:rPr lang="fr-FR"/>
              <a:t>. R</a:t>
            </a:r>
            <a:r>
              <a:rPr lang="fr-FR" baseline="0"/>
              <a:t>ate of return vs. growth rate at the world level, from Antiquity until </a:t>
            </a:r>
            <a:r>
              <a:rPr lang="fr-FR"/>
              <a:t>2100 </a:t>
            </a:r>
          </a:p>
        </c:rich>
      </c:tx>
      <c:layout>
        <c:manualLayout>
          <c:xMode val="edge"/>
          <c:yMode val="edge"/>
          <c:x val="0.121066400282054"/>
          <c:y val="0.00452286197414043"/>
        </c:manualLayout>
      </c:layout>
      <c:overlay val="0"/>
      <c:spPr>
        <a:noFill/>
        <a:ln w="25400">
          <a:noFill/>
        </a:ln>
      </c:spPr>
    </c:title>
    <c:autoTitleDeleted val="0"/>
    <c:plotArea>
      <c:layout>
        <c:manualLayout>
          <c:layoutTarget val="inner"/>
          <c:xMode val="edge"/>
          <c:yMode val="edge"/>
          <c:x val="0.0825135065663962"/>
          <c:y val="0.111261872455902"/>
          <c:w val="0.865528601377658"/>
          <c:h val="0.727272727272727"/>
        </c:manualLayout>
      </c:layout>
      <c:lineChart>
        <c:grouping val="standard"/>
        <c:varyColors val="0"/>
        <c:ser>
          <c:idx val="0"/>
          <c:order val="0"/>
          <c:tx>
            <c:v>Pure rate of return to capital (after tax and capital losses)</c:v>
          </c:tx>
          <c:spPr>
            <a:ln w="25400">
              <a:solidFill>
                <a:srgbClr val="000000"/>
              </a:solidFill>
              <a:prstDash val="solid"/>
            </a:ln>
          </c:spPr>
          <c:marker>
            <c:symbol val="diamond"/>
            <c:size val="9"/>
            <c:spPr>
              <a:solidFill>
                <a:srgbClr val="000000"/>
              </a:solidFill>
              <a:ln>
                <a:solidFill>
                  <a:srgbClr val="000000"/>
                </a:solidFill>
                <a:prstDash val="solid"/>
              </a:ln>
            </c:spPr>
          </c:marker>
          <c:cat>
            <c:strRef>
              <c:f>DataF4!$A$7:$A$15</c:f>
              <c:strCache>
                <c:ptCount val="9"/>
                <c:pt idx="0">
                  <c:v>0-1000</c:v>
                </c:pt>
                <c:pt idx="1">
                  <c:v>1000-1500</c:v>
                </c:pt>
                <c:pt idx="2">
                  <c:v>1500-1700</c:v>
                </c:pt>
                <c:pt idx="3">
                  <c:v>1700-1820</c:v>
                </c:pt>
                <c:pt idx="4">
                  <c:v>1820-1913</c:v>
                </c:pt>
                <c:pt idx="5">
                  <c:v>1913-1950</c:v>
                </c:pt>
                <c:pt idx="6">
                  <c:v>1950-2012</c:v>
                </c:pt>
                <c:pt idx="7">
                  <c:v>2012-2050</c:v>
                </c:pt>
                <c:pt idx="8">
                  <c:v>2050-2100</c:v>
                </c:pt>
              </c:strCache>
            </c:strRef>
          </c:cat>
          <c:val>
            <c:numRef>
              <c:f>DataF4!$C$7:$C$15</c:f>
              <c:numCache>
                <c:formatCode>0.0%</c:formatCode>
                <c:ptCount val="9"/>
                <c:pt idx="0">
                  <c:v>0.045</c:v>
                </c:pt>
                <c:pt idx="1">
                  <c:v>0.045</c:v>
                </c:pt>
                <c:pt idx="2">
                  <c:v>0.045</c:v>
                </c:pt>
                <c:pt idx="3">
                  <c:v>0.051</c:v>
                </c:pt>
                <c:pt idx="4">
                  <c:v>0.0499706649968079</c:v>
                </c:pt>
                <c:pt idx="5">
                  <c:v>0.0110159430177198</c:v>
                </c:pt>
                <c:pt idx="6">
                  <c:v>0.0323263381099794</c:v>
                </c:pt>
                <c:pt idx="7">
                  <c:v>0.0387702358064166</c:v>
                </c:pt>
                <c:pt idx="8">
                  <c:v>0.0430780397849073</c:v>
                </c:pt>
              </c:numCache>
            </c:numRef>
          </c:val>
          <c:smooth val="0"/>
        </c:ser>
        <c:ser>
          <c:idx val="1"/>
          <c:order val="1"/>
          <c:tx>
            <c:v>Growth rate of world output g</c:v>
          </c:tx>
          <c:spPr>
            <a:ln w="25400">
              <a:solidFill>
                <a:srgbClr val="000000"/>
              </a:solidFill>
              <a:prstDash val="solid"/>
            </a:ln>
          </c:spPr>
          <c:marker>
            <c:symbol val="square"/>
            <c:size val="8"/>
            <c:spPr>
              <a:solidFill>
                <a:srgbClr val="FFFFFF"/>
              </a:solidFill>
              <a:ln>
                <a:solidFill>
                  <a:srgbClr val="000000"/>
                </a:solidFill>
                <a:prstDash val="solid"/>
              </a:ln>
            </c:spPr>
          </c:marker>
          <c:cat>
            <c:strRef>
              <c:f>DataF4!$A$7:$A$15</c:f>
              <c:strCache>
                <c:ptCount val="9"/>
                <c:pt idx="0">
                  <c:v>0-1000</c:v>
                </c:pt>
                <c:pt idx="1">
                  <c:v>1000-1500</c:v>
                </c:pt>
                <c:pt idx="2">
                  <c:v>1500-1700</c:v>
                </c:pt>
                <c:pt idx="3">
                  <c:v>1700-1820</c:v>
                </c:pt>
                <c:pt idx="4">
                  <c:v>1820-1913</c:v>
                </c:pt>
                <c:pt idx="5">
                  <c:v>1913-1950</c:v>
                </c:pt>
                <c:pt idx="6">
                  <c:v>1950-2012</c:v>
                </c:pt>
                <c:pt idx="7">
                  <c:v>2012-2050</c:v>
                </c:pt>
                <c:pt idx="8">
                  <c:v>2050-2100</c:v>
                </c:pt>
              </c:strCache>
            </c:strRef>
          </c:cat>
          <c:val>
            <c:numRef>
              <c:f>DataF4!$D$7:$D$15</c:f>
              <c:numCache>
                <c:formatCode>0.0%</c:formatCode>
                <c:ptCount val="9"/>
                <c:pt idx="0">
                  <c:v>0.000135464120162299</c:v>
                </c:pt>
                <c:pt idx="1">
                  <c:v>0.00142007325253446</c:v>
                </c:pt>
                <c:pt idx="2">
                  <c:v>0.00202415269933653</c:v>
                </c:pt>
                <c:pt idx="3">
                  <c:v>0.0052655180062775</c:v>
                </c:pt>
                <c:pt idx="4">
                  <c:v>0.0148929570512875</c:v>
                </c:pt>
                <c:pt idx="5">
                  <c:v>0.0180657698966831</c:v>
                </c:pt>
                <c:pt idx="6">
                  <c:v>0.0377971189441359</c:v>
                </c:pt>
                <c:pt idx="7">
                  <c:v>0.0327967982315043</c:v>
                </c:pt>
                <c:pt idx="8">
                  <c:v>0.0153214002739532</c:v>
                </c:pt>
              </c:numCache>
            </c:numRef>
          </c:val>
          <c:smooth val="0"/>
        </c:ser>
        <c:dLbls>
          <c:showLegendKey val="0"/>
          <c:showVal val="0"/>
          <c:showCatName val="0"/>
          <c:showSerName val="0"/>
          <c:showPercent val="0"/>
          <c:showBubbleSize val="0"/>
        </c:dLbls>
        <c:marker val="1"/>
        <c:smooth val="0"/>
        <c:axId val="858055032"/>
        <c:axId val="858145176"/>
      </c:lineChart>
      <c:catAx>
        <c:axId val="858055032"/>
        <c:scaling>
          <c:orientation val="minMax"/>
        </c:scaling>
        <c:delete val="0"/>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Calibri"/>
                    <a:cs typeface="Arial"/>
                  </a:defRPr>
                </a:pPr>
                <a:r>
                  <a:rPr lang="fr-FR" sz="1100">
                    <a:latin typeface="Arial"/>
                    <a:cs typeface="Arial"/>
                  </a:rPr>
                  <a:t>The average rate of return to capital (after tax and capital losses) fell below the growth rate during the 20</a:t>
                </a:r>
                <a:r>
                  <a:rPr lang="fr-FR" sz="1100" baseline="30000">
                    <a:latin typeface="Arial"/>
                    <a:cs typeface="Arial"/>
                  </a:rPr>
                  <a:t>th</a:t>
                </a:r>
                <a:r>
                  <a:rPr lang="fr-FR" sz="1100">
                    <a:latin typeface="Arial"/>
                    <a:cs typeface="Arial"/>
                  </a:rPr>
                  <a:t> century.</a:t>
                </a:r>
                <a:r>
                  <a:rPr lang="fr-FR" sz="1100" baseline="0">
                    <a:latin typeface="Arial"/>
                    <a:cs typeface="Arial"/>
                  </a:rPr>
                  <a:t> It</a:t>
                </a:r>
                <a:r>
                  <a:rPr lang="fr-FR" sz="1100">
                    <a:latin typeface="Arial"/>
                    <a:cs typeface="Arial"/>
                  </a:rPr>
                  <a:t> may again surpass it in the 21</a:t>
                </a:r>
                <a:r>
                  <a:rPr lang="fr-FR" sz="1100" baseline="30000">
                    <a:latin typeface="Arial"/>
                    <a:cs typeface="Arial"/>
                  </a:rPr>
                  <a:t>st</a:t>
                </a:r>
                <a:r>
                  <a:rPr lang="fr-FR" sz="1100">
                    <a:latin typeface="Arial"/>
                    <a:cs typeface="Arial"/>
                  </a:rPr>
                  <a:t> century, as it did throughout</a:t>
                </a:r>
                <a:r>
                  <a:rPr lang="fr-FR" sz="1100" baseline="0">
                    <a:latin typeface="Arial"/>
                    <a:cs typeface="Arial"/>
                  </a:rPr>
                  <a:t> human history until the 19</a:t>
                </a:r>
                <a:r>
                  <a:rPr lang="fr-FR" sz="1100" baseline="30000">
                    <a:latin typeface="Arial"/>
                    <a:cs typeface="Arial"/>
                  </a:rPr>
                  <a:t>th</a:t>
                </a:r>
                <a:r>
                  <a:rPr lang="fr-FR" sz="1100" baseline="0">
                    <a:latin typeface="Arial"/>
                    <a:cs typeface="Arial"/>
                  </a:rPr>
                  <a:t> century.</a:t>
                </a:r>
                <a:r>
                  <a:rPr lang="fr-FR" sz="1100">
                    <a:latin typeface="Arial"/>
                    <a:cs typeface="Arial"/>
                  </a:rPr>
                  <a:t> </a:t>
                </a:r>
                <a:endParaRPr lang="fr-FR" sz="1000">
                  <a:latin typeface="Arial"/>
                  <a:cs typeface="Arial"/>
                </a:endParaRPr>
              </a:p>
            </c:rich>
          </c:tx>
          <c:layout>
            <c:manualLayout>
              <c:xMode val="edge"/>
              <c:yMode val="edge"/>
              <c:x val="0.126684686802209"/>
              <c:y val="0.91070678258493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58145176"/>
        <c:crossesAt val="0.0"/>
        <c:auto val="1"/>
        <c:lblAlgn val="ctr"/>
        <c:lblOffset val="100"/>
        <c:tickLblSkip val="1"/>
        <c:tickMarkSkip val="1"/>
        <c:noMultiLvlLbl val="0"/>
      </c:catAx>
      <c:valAx>
        <c:axId val="858145176"/>
        <c:scaling>
          <c:orientation val="minMax"/>
          <c:max val="0.06"/>
          <c:min val="0.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Annual rate of return or rate of growth </a:t>
                </a:r>
                <a:r>
                  <a:rPr lang="fr-FR" sz="1000"/>
                  <a:t>(period averages)</a:t>
                </a:r>
              </a:p>
            </c:rich>
          </c:tx>
          <c:layout>
            <c:manualLayout>
              <c:xMode val="edge"/>
              <c:yMode val="edge"/>
              <c:x val="0.00298507462686567"/>
              <c:y val="0.159560182417545"/>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400">
                <a:latin typeface="Arial"/>
              </a:defRPr>
            </a:pPr>
            <a:endParaRPr lang="en-US"/>
          </a:p>
        </c:txPr>
        <c:crossAx val="858055032"/>
        <c:crosses val="autoZero"/>
        <c:crossBetween val="midCat"/>
        <c:majorUnit val="0.01"/>
        <c:minorUnit val="0.01"/>
      </c:valAx>
      <c:spPr>
        <a:solidFill>
          <a:srgbClr val="FFFFFF"/>
        </a:solidFill>
        <a:ln w="12700">
          <a:solidFill>
            <a:srgbClr val="000000"/>
          </a:solidFill>
          <a:prstDash val="solid"/>
        </a:ln>
      </c:spPr>
    </c:plotArea>
    <c:legend>
      <c:legendPos val="r"/>
      <c:layout>
        <c:manualLayout>
          <c:xMode val="edge"/>
          <c:yMode val="edge"/>
          <c:x val="0.149700552356329"/>
          <c:y val="0.369586144465131"/>
          <c:w val="0.306886238100835"/>
          <c:h val="0.205417527798179"/>
        </c:manualLayout>
      </c:layout>
      <c:overlay val="0"/>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a:t>Figure</a:t>
            </a:r>
            <a:r>
              <a:rPr lang="fr-FR" baseline="0"/>
              <a:t> A1</a:t>
            </a:r>
            <a:r>
              <a:rPr lang="fr-FR"/>
              <a:t>. Top</a:t>
            </a:r>
            <a:r>
              <a:rPr lang="fr-FR" baseline="0"/>
              <a:t> income tax rates, </a:t>
            </a:r>
            <a:r>
              <a:rPr lang="fr-FR"/>
              <a:t>1900-2013 </a:t>
            </a:r>
          </a:p>
        </c:rich>
      </c:tx>
      <c:layout>
        <c:manualLayout>
          <c:xMode val="edge"/>
          <c:yMode val="edge"/>
          <c:x val="0.253444553805774"/>
          <c:y val="0.0"/>
        </c:manualLayout>
      </c:layout>
      <c:overlay val="0"/>
      <c:spPr>
        <a:noFill/>
        <a:ln w="25400">
          <a:noFill/>
        </a:ln>
      </c:spPr>
    </c:title>
    <c:autoTitleDeleted val="0"/>
    <c:plotArea>
      <c:layout>
        <c:manualLayout>
          <c:layoutTarget val="inner"/>
          <c:xMode val="edge"/>
          <c:yMode val="edge"/>
          <c:x val="0.0858333333333333"/>
          <c:y val="0.0691994572591588"/>
          <c:w val="0.891666666666667"/>
          <c:h val="0.785617367706919"/>
        </c:manualLayout>
      </c:layout>
      <c:lineChart>
        <c:grouping val="standard"/>
        <c:varyColors val="0"/>
        <c:ser>
          <c:idx val="0"/>
          <c:order val="0"/>
          <c:tx>
            <c:v>U.S.</c:v>
          </c:tx>
          <c:spPr>
            <a:ln w="25400">
              <a:solidFill>
                <a:srgbClr val="000000"/>
              </a:solidFill>
              <a:prstDash val="solid"/>
            </a:ln>
          </c:spPr>
          <c:marker>
            <c:symbol val="circle"/>
            <c:size val="6"/>
            <c:spPr>
              <a:solidFill>
                <a:srgbClr val="000000"/>
              </a:solidFill>
              <a:ln>
                <a:solidFill>
                  <a:srgbClr val="000000"/>
                </a:solidFill>
                <a:prstDash val="solid"/>
              </a:ln>
            </c:spPr>
          </c:marker>
          <c:cat>
            <c:numRef>
              <c:f>DataF_A1!$A$5:$A$118</c:f>
              <c:numCache>
                <c:formatCode>General</c:formatCode>
                <c:ptCount val="114"/>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numCache>
            </c:numRef>
          </c:cat>
          <c:val>
            <c:numRef>
              <c:f>DataF_A1!$B$5:$B$118</c:f>
              <c:numCache>
                <c:formatCode>0%</c:formatCode>
                <c:ptCount val="1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3"/>
          <c:order val="1"/>
          <c:tx>
            <c:v>U.K.</c:v>
          </c:tx>
          <c:spPr>
            <a:ln w="25400">
              <a:solidFill>
                <a:srgbClr val="000000"/>
              </a:solidFill>
              <a:prstDash val="solid"/>
            </a:ln>
          </c:spPr>
          <c:marker>
            <c:symbol val="triangle"/>
            <c:size val="6"/>
            <c:spPr>
              <a:solidFill>
                <a:srgbClr val="000000"/>
              </a:solidFill>
              <a:ln>
                <a:solidFill>
                  <a:srgbClr val="000000"/>
                </a:solidFill>
                <a:prstDash val="solid"/>
              </a:ln>
            </c:spPr>
          </c:marker>
          <c:cat>
            <c:numRef>
              <c:f>DataF_A1!$A$5:$A$118</c:f>
              <c:numCache>
                <c:formatCode>General</c:formatCode>
                <c:ptCount val="114"/>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numCache>
            </c:numRef>
          </c:cat>
          <c:val>
            <c:numRef>
              <c:f>DataF_A1!$C$5:$C$118</c:f>
              <c:numCache>
                <c:formatCode>0%</c:formatCode>
                <c:ptCount val="114"/>
                <c:pt idx="0">
                  <c:v>0.0</c:v>
                </c:pt>
                <c:pt idx="1">
                  <c:v>0.0</c:v>
                </c:pt>
                <c:pt idx="2">
                  <c:v>0.0</c:v>
                </c:pt>
                <c:pt idx="3">
                  <c:v>0.0</c:v>
                </c:pt>
                <c:pt idx="4">
                  <c:v>0.0</c:v>
                </c:pt>
                <c:pt idx="5">
                  <c:v>0.0</c:v>
                </c:pt>
                <c:pt idx="6">
                  <c:v>0.0</c:v>
                </c:pt>
                <c:pt idx="7">
                  <c:v>0.0</c:v>
                </c:pt>
                <c:pt idx="8">
                  <c:v>0.0</c:v>
                </c:pt>
                <c:pt idx="9">
                  <c:v>0.0833333333333333</c:v>
                </c:pt>
                <c:pt idx="10">
                  <c:v>0.0833333333333333</c:v>
                </c:pt>
                <c:pt idx="11">
                  <c:v>0.0833333333333333</c:v>
                </c:pt>
                <c:pt idx="12">
                  <c:v>0.0833333333333333</c:v>
                </c:pt>
                <c:pt idx="13">
                  <c:v>0.0833333333333333</c:v>
                </c:pt>
                <c:pt idx="14">
                  <c:v>0.172222208333333</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ser>
          <c:idx val="2"/>
          <c:order val="2"/>
          <c:tx>
            <c:v>Germany</c:v>
          </c:tx>
          <c:spPr>
            <a:ln w="25400">
              <a:solidFill>
                <a:srgbClr val="000000"/>
              </a:solidFill>
              <a:prstDash val="solid"/>
            </a:ln>
          </c:spPr>
          <c:marker>
            <c:symbol val="circle"/>
            <c:size val="6"/>
            <c:spPr>
              <a:solidFill>
                <a:srgbClr val="FFFFFF"/>
              </a:solidFill>
              <a:ln>
                <a:solidFill>
                  <a:srgbClr val="000000"/>
                </a:solidFill>
                <a:prstDash val="solid"/>
              </a:ln>
            </c:spPr>
          </c:marker>
          <c:cat>
            <c:numRef>
              <c:f>DataF_A1!$A$5:$A$118</c:f>
              <c:numCache>
                <c:formatCode>General</c:formatCode>
                <c:ptCount val="114"/>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numCache>
            </c:numRef>
          </c:cat>
          <c:val>
            <c:numRef>
              <c:f>DataF_A1!$D$5:$D$118</c:f>
              <c:numCache>
                <c:formatCode>0%</c:formatCode>
                <c:ptCount val="114"/>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pt idx="112">
                  <c:v>0.45</c:v>
                </c:pt>
                <c:pt idx="113">
                  <c:v>0.45</c:v>
                </c:pt>
              </c:numCache>
            </c:numRef>
          </c:val>
          <c:smooth val="0"/>
        </c:ser>
        <c:ser>
          <c:idx val="1"/>
          <c:order val="3"/>
          <c:tx>
            <c:v>France</c:v>
          </c:tx>
          <c:spPr>
            <a:ln w="12700">
              <a:solidFill>
                <a:srgbClr val="000000"/>
              </a:solidFill>
              <a:prstDash val="solid"/>
            </a:ln>
          </c:spPr>
          <c:marker>
            <c:symbol val="triangle"/>
            <c:size val="6"/>
            <c:spPr>
              <a:solidFill>
                <a:srgbClr val="FFFFFF"/>
              </a:solidFill>
              <a:ln>
                <a:solidFill>
                  <a:srgbClr val="000000"/>
                </a:solidFill>
                <a:prstDash val="solid"/>
              </a:ln>
            </c:spPr>
          </c:marker>
          <c:cat>
            <c:numRef>
              <c:f>DataF_A1!$A$5:$A$118</c:f>
              <c:numCache>
                <c:formatCode>General</c:formatCode>
                <c:ptCount val="114"/>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numCache>
            </c:numRef>
          </c:cat>
          <c:val>
            <c:numRef>
              <c:f>DataF_A1!$E$5:$E$118</c:f>
              <c:numCache>
                <c:formatCode>0%</c:formatCode>
                <c:ptCount val="1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0.645</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c:v>
                </c:pt>
                <c:pt idx="83">
                  <c:v>0.702</c:v>
                </c:pt>
                <c:pt idx="84">
                  <c:v>0.6695</c:v>
                </c:pt>
                <c:pt idx="85">
                  <c:v>0.65</c:v>
                </c:pt>
                <c:pt idx="86">
                  <c:v>0.58</c:v>
                </c:pt>
                <c:pt idx="87">
                  <c:v>0.568</c:v>
                </c:pt>
                <c:pt idx="88">
                  <c:v>0.568</c:v>
                </c:pt>
                <c:pt idx="89">
                  <c:v>0.568</c:v>
                </c:pt>
                <c:pt idx="90">
                  <c:v>0.568</c:v>
                </c:pt>
                <c:pt idx="91">
                  <c:v>0.579</c:v>
                </c:pt>
                <c:pt idx="92">
                  <c:v>0.579</c:v>
                </c:pt>
                <c:pt idx="93">
                  <c:v>0.592</c:v>
                </c:pt>
                <c:pt idx="94">
                  <c:v>0.592</c:v>
                </c:pt>
                <c:pt idx="95">
                  <c:v>0.592</c:v>
                </c:pt>
                <c:pt idx="96">
                  <c:v>0.579</c:v>
                </c:pt>
                <c:pt idx="97">
                  <c:v>0.579</c:v>
                </c:pt>
                <c:pt idx="98">
                  <c:v>0.62</c:v>
                </c:pt>
                <c:pt idx="99">
                  <c:v>0.62</c:v>
                </c:pt>
                <c:pt idx="100">
                  <c:v>0.6125</c:v>
                </c:pt>
                <c:pt idx="101">
                  <c:v>0.6075</c:v>
                </c:pt>
                <c:pt idx="102">
                  <c:v>0.5758</c:v>
                </c:pt>
                <c:pt idx="103">
                  <c:v>0.5609</c:v>
                </c:pt>
                <c:pt idx="104">
                  <c:v>0.5609</c:v>
                </c:pt>
                <c:pt idx="105">
                  <c:v>0.5609</c:v>
                </c:pt>
                <c:pt idx="106">
                  <c:v>0.48</c:v>
                </c:pt>
                <c:pt idx="107">
                  <c:v>0.48</c:v>
                </c:pt>
                <c:pt idx="108">
                  <c:v>0.48</c:v>
                </c:pt>
                <c:pt idx="109">
                  <c:v>0.48</c:v>
                </c:pt>
                <c:pt idx="110">
                  <c:v>0.49</c:v>
                </c:pt>
                <c:pt idx="111">
                  <c:v>0.49</c:v>
                </c:pt>
                <c:pt idx="112">
                  <c:v>0.53</c:v>
                </c:pt>
                <c:pt idx="113">
                  <c:v>0.53</c:v>
                </c:pt>
              </c:numCache>
            </c:numRef>
          </c:val>
          <c:smooth val="0"/>
        </c:ser>
        <c:dLbls>
          <c:showLegendKey val="0"/>
          <c:showVal val="0"/>
          <c:showCatName val="0"/>
          <c:showSerName val="0"/>
          <c:showPercent val="0"/>
          <c:showBubbleSize val="0"/>
        </c:dLbls>
        <c:marker val="1"/>
        <c:smooth val="0"/>
        <c:axId val="725368040"/>
        <c:axId val="1144142632"/>
      </c:lineChart>
      <c:catAx>
        <c:axId val="725368040"/>
        <c:scaling>
          <c:orientation val="minMax"/>
        </c:scaling>
        <c:delete val="0"/>
        <c:axPos val="b"/>
        <c:majorGridlines>
          <c:spPr>
            <a:ln w="12700">
              <a:solidFill>
                <a:srgbClr val="000000"/>
              </a:solidFill>
              <a:prstDash val="lgDash"/>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Arial"/>
                    <a:cs typeface="Arial"/>
                  </a:rPr>
                  <a:t>The top marginal tax rate of the income tax (applying to the highest incomes) has been higher historically in Anflo-saxon countries than in Continental Europ. In the U.S. it dropped from 70% in 1980 to 28% in 1988.</a:t>
                </a:r>
                <a:endParaRPr lang="en-US" sz="1100" b="0" i="0" u="none" strike="noStrike" baseline="0">
                  <a:solidFill>
                    <a:srgbClr val="000000"/>
                  </a:solidFill>
                  <a:latin typeface="Arial"/>
                  <a:ea typeface="Calibri"/>
                  <a:cs typeface="Arial"/>
                </a:endParaRPr>
              </a:p>
            </c:rich>
          </c:tx>
          <c:layout>
            <c:manualLayout>
              <c:xMode val="edge"/>
              <c:yMode val="edge"/>
              <c:x val="0.139166666666667"/>
              <c:y val="0.92672997800950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en-US"/>
          </a:p>
        </c:txPr>
        <c:crossAx val="1144142632"/>
        <c:crossesAt val="0.0"/>
        <c:auto val="1"/>
        <c:lblAlgn val="ctr"/>
        <c:lblOffset val="100"/>
        <c:tickLblSkip val="10"/>
        <c:tickMarkSkip val="10"/>
        <c:noMultiLvlLbl val="0"/>
      </c:catAx>
      <c:valAx>
        <c:axId val="1144142632"/>
        <c:scaling>
          <c:orientation val="minMax"/>
          <c:max val="1.0"/>
          <c:min val="0.0"/>
        </c:scaling>
        <c:delete val="0"/>
        <c:axPos val="l"/>
        <c:majorGridlines>
          <c:spPr>
            <a:ln w="12700">
              <a:solidFill>
                <a:srgbClr val="000000"/>
              </a:solidFill>
              <a:prstDash val="lgDash"/>
            </a:ln>
          </c:spPr>
        </c:majorGridlines>
        <c:title>
          <c:tx>
            <c:rich>
              <a:bodyPr/>
              <a:lstStyle/>
              <a:p>
                <a:pPr>
                  <a:defRPr sz="1075" b="0" i="0" u="none" strike="noStrike" baseline="0">
                    <a:solidFill>
                      <a:srgbClr val="000000"/>
                    </a:solidFill>
                    <a:latin typeface="Arial"/>
                    <a:ea typeface="Arial"/>
                    <a:cs typeface="Arial"/>
                  </a:defRPr>
                </a:pPr>
                <a:r>
                  <a:rPr lang="fr-FR"/>
                  <a:t>Marginal</a:t>
                </a:r>
                <a:r>
                  <a:rPr lang="fr-FR" baseline="0"/>
                  <a:t> tax rate applying to the highest incomes</a:t>
                </a:r>
                <a:endParaRPr lang="fr-FR"/>
              </a:p>
            </c:rich>
          </c:tx>
          <c:layout>
            <c:manualLayout>
              <c:xMode val="edge"/>
              <c:yMode val="edge"/>
              <c:x val="0.000833333333333335"/>
              <c:y val="0.1682496275803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en-US"/>
          </a:p>
        </c:txPr>
        <c:crossAx val="725368040"/>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4875"/>
          <c:y val="0.483069979428248"/>
          <c:w val="0.188888888888889"/>
          <c:h val="0.313769773710719"/>
        </c:manualLayout>
      </c:layout>
      <c:overlay val="0"/>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fr-FR"/>
              <a:t>Figure</a:t>
            </a:r>
            <a:r>
              <a:rPr lang="fr-FR" baseline="0"/>
              <a:t> A2</a:t>
            </a:r>
            <a:r>
              <a:rPr lang="fr-FR"/>
              <a:t>. Top</a:t>
            </a:r>
            <a:r>
              <a:rPr lang="fr-FR" baseline="0"/>
              <a:t> inheritance tax rates</a:t>
            </a:r>
            <a:r>
              <a:rPr lang="fr-FR"/>
              <a:t>, 1900-2013 </a:t>
            </a:r>
          </a:p>
        </c:rich>
      </c:tx>
      <c:layout>
        <c:manualLayout>
          <c:xMode val="edge"/>
          <c:yMode val="edge"/>
          <c:x val="0.269291776027997"/>
          <c:y val="0.0"/>
        </c:manualLayout>
      </c:layout>
      <c:overlay val="0"/>
      <c:spPr>
        <a:noFill/>
        <a:ln w="25400">
          <a:noFill/>
        </a:ln>
      </c:spPr>
    </c:title>
    <c:autoTitleDeleted val="0"/>
    <c:plotArea>
      <c:layout>
        <c:manualLayout>
          <c:layoutTarget val="inner"/>
          <c:xMode val="edge"/>
          <c:yMode val="edge"/>
          <c:x val="0.083025224432434"/>
          <c:y val="0.0691994572591588"/>
          <c:w val="0.891666666666667"/>
          <c:h val="0.785617367706919"/>
        </c:manualLayout>
      </c:layout>
      <c:lineChart>
        <c:grouping val="standard"/>
        <c:varyColors val="0"/>
        <c:ser>
          <c:idx val="0"/>
          <c:order val="0"/>
          <c:tx>
            <c:v>U.S.</c:v>
          </c:tx>
          <c:spPr>
            <a:ln w="25400">
              <a:solidFill>
                <a:srgbClr val="000000"/>
              </a:solidFill>
              <a:prstDash val="solid"/>
            </a:ln>
          </c:spPr>
          <c:marker>
            <c:symbol val="circle"/>
            <c:size val="6"/>
            <c:spPr>
              <a:solidFill>
                <a:srgbClr val="000000"/>
              </a:solidFill>
              <a:ln>
                <a:solidFill>
                  <a:srgbClr val="000000"/>
                </a:solidFill>
                <a:prstDash val="solid"/>
              </a:ln>
            </c:spPr>
          </c:marker>
          <c:cat>
            <c:numRef>
              <c:f>DataF_A1!$A$5:$A$118</c:f>
              <c:numCache>
                <c:formatCode>General</c:formatCode>
                <c:ptCount val="114"/>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numCache>
            </c:numRef>
          </c:cat>
          <c:val>
            <c:numRef>
              <c:f>DataF_A2!$B$5:$B$118</c:f>
              <c:numCache>
                <c:formatCode>0%</c:formatCode>
                <c:ptCount val="1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pt idx="112">
                  <c:v>0.35</c:v>
                </c:pt>
                <c:pt idx="113">
                  <c:v>0.35</c:v>
                </c:pt>
              </c:numCache>
            </c:numRef>
          </c:val>
          <c:smooth val="0"/>
        </c:ser>
        <c:ser>
          <c:idx val="3"/>
          <c:order val="1"/>
          <c:tx>
            <c:v>U.K.</c:v>
          </c:tx>
          <c:spPr>
            <a:ln w="25400">
              <a:solidFill>
                <a:srgbClr val="000000"/>
              </a:solidFill>
              <a:prstDash val="solid"/>
            </a:ln>
          </c:spPr>
          <c:marker>
            <c:symbol val="triangle"/>
            <c:size val="6"/>
            <c:spPr>
              <a:solidFill>
                <a:srgbClr val="000000"/>
              </a:solidFill>
              <a:ln>
                <a:solidFill>
                  <a:srgbClr val="000000"/>
                </a:solidFill>
                <a:prstDash val="solid"/>
              </a:ln>
            </c:spPr>
          </c:marker>
          <c:cat>
            <c:numRef>
              <c:f>DataF_A1!$A$5:$A$118</c:f>
              <c:numCache>
                <c:formatCode>General</c:formatCode>
                <c:ptCount val="114"/>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numCache>
            </c:numRef>
          </c:cat>
          <c:val>
            <c:numRef>
              <c:f>DataF_A2!$C$5:$C$118</c:f>
              <c:numCache>
                <c:formatCode>0%</c:formatCode>
                <c:ptCount val="114"/>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numCache>
            </c:numRef>
          </c:val>
          <c:smooth val="0"/>
        </c:ser>
        <c:ser>
          <c:idx val="2"/>
          <c:order val="2"/>
          <c:tx>
            <c:v>Germany</c:v>
          </c:tx>
          <c:spPr>
            <a:ln w="25400">
              <a:solidFill>
                <a:srgbClr val="000000"/>
              </a:solidFill>
              <a:prstDash val="solid"/>
            </a:ln>
          </c:spPr>
          <c:marker>
            <c:symbol val="circle"/>
            <c:size val="6"/>
            <c:spPr>
              <a:solidFill>
                <a:srgbClr val="FFFFFF"/>
              </a:solidFill>
              <a:ln>
                <a:solidFill>
                  <a:srgbClr val="000000"/>
                </a:solidFill>
                <a:prstDash val="solid"/>
              </a:ln>
            </c:spPr>
          </c:marker>
          <c:cat>
            <c:numRef>
              <c:f>DataF_A1!$A$5:$A$118</c:f>
              <c:numCache>
                <c:formatCode>General</c:formatCode>
                <c:ptCount val="114"/>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numCache>
            </c:numRef>
          </c:cat>
          <c:val>
            <c:numRef>
              <c:f>DataF_A2!$D$5:$D$118</c:f>
              <c:numCache>
                <c:formatCode>0%</c:formatCode>
                <c:ptCount val="1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numCache>
            </c:numRef>
          </c:val>
          <c:smooth val="0"/>
        </c:ser>
        <c:ser>
          <c:idx val="1"/>
          <c:order val="3"/>
          <c:tx>
            <c:v>France</c:v>
          </c:tx>
          <c:spPr>
            <a:ln w="12700">
              <a:solidFill>
                <a:srgbClr val="000000"/>
              </a:solidFill>
              <a:prstDash val="solid"/>
            </a:ln>
          </c:spPr>
          <c:marker>
            <c:symbol val="triangle"/>
            <c:size val="6"/>
            <c:spPr>
              <a:solidFill>
                <a:srgbClr val="FFFFFF"/>
              </a:solidFill>
              <a:ln>
                <a:solidFill>
                  <a:srgbClr val="000000"/>
                </a:solidFill>
                <a:prstDash val="solid"/>
              </a:ln>
            </c:spPr>
          </c:marker>
          <c:cat>
            <c:numRef>
              <c:f>DataF_A1!$A$5:$A$118</c:f>
              <c:numCache>
                <c:formatCode>General</c:formatCode>
                <c:ptCount val="114"/>
                <c:pt idx="0">
                  <c:v>1900.0</c:v>
                </c:pt>
                <c:pt idx="1">
                  <c:v>1901.0</c:v>
                </c:pt>
                <c:pt idx="2">
                  <c:v>1902.0</c:v>
                </c:pt>
                <c:pt idx="3">
                  <c:v>1903.0</c:v>
                </c:pt>
                <c:pt idx="4">
                  <c:v>1904.0</c:v>
                </c:pt>
                <c:pt idx="5">
                  <c:v>1905.0</c:v>
                </c:pt>
                <c:pt idx="6">
                  <c:v>1906.0</c:v>
                </c:pt>
                <c:pt idx="7">
                  <c:v>1907.0</c:v>
                </c:pt>
                <c:pt idx="8">
                  <c:v>1908.0</c:v>
                </c:pt>
                <c:pt idx="9">
                  <c:v>1909.0</c:v>
                </c:pt>
                <c:pt idx="10">
                  <c:v>1910.0</c:v>
                </c:pt>
                <c:pt idx="11">
                  <c:v>1911.0</c:v>
                </c:pt>
                <c:pt idx="12">
                  <c:v>1912.0</c:v>
                </c:pt>
                <c:pt idx="13">
                  <c:v>1913.0</c:v>
                </c:pt>
                <c:pt idx="14">
                  <c:v>1914.0</c:v>
                </c:pt>
                <c:pt idx="15">
                  <c:v>1915.0</c:v>
                </c:pt>
                <c:pt idx="16">
                  <c:v>1916.0</c:v>
                </c:pt>
                <c:pt idx="17">
                  <c:v>1917.0</c:v>
                </c:pt>
                <c:pt idx="18">
                  <c:v>1918.0</c:v>
                </c:pt>
                <c:pt idx="19">
                  <c:v>1919.0</c:v>
                </c:pt>
                <c:pt idx="20">
                  <c:v>1920.0</c:v>
                </c:pt>
                <c:pt idx="21">
                  <c:v>1921.0</c:v>
                </c:pt>
                <c:pt idx="22">
                  <c:v>1922.0</c:v>
                </c:pt>
                <c:pt idx="23">
                  <c:v>1923.0</c:v>
                </c:pt>
                <c:pt idx="24">
                  <c:v>1924.0</c:v>
                </c:pt>
                <c:pt idx="25">
                  <c:v>1925.0</c:v>
                </c:pt>
                <c:pt idx="26">
                  <c:v>1926.0</c:v>
                </c:pt>
                <c:pt idx="27">
                  <c:v>1927.0</c:v>
                </c:pt>
                <c:pt idx="28">
                  <c:v>1928.0</c:v>
                </c:pt>
                <c:pt idx="29">
                  <c:v>1929.0</c:v>
                </c:pt>
                <c:pt idx="30">
                  <c:v>1930.0</c:v>
                </c:pt>
                <c:pt idx="31">
                  <c:v>1931.0</c:v>
                </c:pt>
                <c:pt idx="32">
                  <c:v>1932.0</c:v>
                </c:pt>
                <c:pt idx="33">
                  <c:v>1933.0</c:v>
                </c:pt>
                <c:pt idx="34">
                  <c:v>1934.0</c:v>
                </c:pt>
                <c:pt idx="35">
                  <c:v>1935.0</c:v>
                </c:pt>
                <c:pt idx="36">
                  <c:v>1936.0</c:v>
                </c:pt>
                <c:pt idx="37">
                  <c:v>1937.0</c:v>
                </c:pt>
                <c:pt idx="38">
                  <c:v>1938.0</c:v>
                </c:pt>
                <c:pt idx="39">
                  <c:v>1939.0</c:v>
                </c:pt>
                <c:pt idx="40">
                  <c:v>1940.0</c:v>
                </c:pt>
                <c:pt idx="41">
                  <c:v>1941.0</c:v>
                </c:pt>
                <c:pt idx="42">
                  <c:v>1942.0</c:v>
                </c:pt>
                <c:pt idx="43">
                  <c:v>1943.0</c:v>
                </c:pt>
                <c:pt idx="44">
                  <c:v>1944.0</c:v>
                </c:pt>
                <c:pt idx="45">
                  <c:v>1945.0</c:v>
                </c:pt>
                <c:pt idx="46">
                  <c:v>1946.0</c:v>
                </c:pt>
                <c:pt idx="47">
                  <c:v>1947.0</c:v>
                </c:pt>
                <c:pt idx="48">
                  <c:v>1948.0</c:v>
                </c:pt>
                <c:pt idx="49">
                  <c:v>1949.0</c:v>
                </c:pt>
                <c:pt idx="50">
                  <c:v>1950.0</c:v>
                </c:pt>
                <c:pt idx="51">
                  <c:v>1951.0</c:v>
                </c:pt>
                <c:pt idx="52">
                  <c:v>1952.0</c:v>
                </c:pt>
                <c:pt idx="53">
                  <c:v>1953.0</c:v>
                </c:pt>
                <c:pt idx="54">
                  <c:v>1954.0</c:v>
                </c:pt>
                <c:pt idx="55">
                  <c:v>1955.0</c:v>
                </c:pt>
                <c:pt idx="56">
                  <c:v>1956.0</c:v>
                </c:pt>
                <c:pt idx="57">
                  <c:v>1957.0</c:v>
                </c:pt>
                <c:pt idx="58">
                  <c:v>1958.0</c:v>
                </c:pt>
                <c:pt idx="59">
                  <c:v>1959.0</c:v>
                </c:pt>
                <c:pt idx="60">
                  <c:v>1960.0</c:v>
                </c:pt>
                <c:pt idx="61">
                  <c:v>1961.0</c:v>
                </c:pt>
                <c:pt idx="62">
                  <c:v>1962.0</c:v>
                </c:pt>
                <c:pt idx="63">
                  <c:v>1963.0</c:v>
                </c:pt>
                <c:pt idx="64">
                  <c:v>1964.0</c:v>
                </c:pt>
                <c:pt idx="65">
                  <c:v>1965.0</c:v>
                </c:pt>
                <c:pt idx="66">
                  <c:v>1966.0</c:v>
                </c:pt>
                <c:pt idx="67">
                  <c:v>1967.0</c:v>
                </c:pt>
                <c:pt idx="68">
                  <c:v>1968.0</c:v>
                </c:pt>
                <c:pt idx="69">
                  <c:v>1969.0</c:v>
                </c:pt>
                <c:pt idx="70">
                  <c:v>1970.0</c:v>
                </c:pt>
                <c:pt idx="71">
                  <c:v>1971.0</c:v>
                </c:pt>
                <c:pt idx="72">
                  <c:v>1972.0</c:v>
                </c:pt>
                <c:pt idx="73">
                  <c:v>1973.0</c:v>
                </c:pt>
                <c:pt idx="74">
                  <c:v>1974.0</c:v>
                </c:pt>
                <c:pt idx="75">
                  <c:v>1975.0</c:v>
                </c:pt>
                <c:pt idx="76">
                  <c:v>1976.0</c:v>
                </c:pt>
                <c:pt idx="77">
                  <c:v>1977.0</c:v>
                </c:pt>
                <c:pt idx="78">
                  <c:v>1978.0</c:v>
                </c:pt>
                <c:pt idx="79">
                  <c:v>1979.0</c:v>
                </c:pt>
                <c:pt idx="80">
                  <c:v>1980.0</c:v>
                </c:pt>
                <c:pt idx="81">
                  <c:v>1981.0</c:v>
                </c:pt>
                <c:pt idx="82">
                  <c:v>1982.0</c:v>
                </c:pt>
                <c:pt idx="83">
                  <c:v>1983.0</c:v>
                </c:pt>
                <c:pt idx="84">
                  <c:v>1984.0</c:v>
                </c:pt>
                <c:pt idx="85">
                  <c:v>1985.0</c:v>
                </c:pt>
                <c:pt idx="86">
                  <c:v>1986.0</c:v>
                </c:pt>
                <c:pt idx="87">
                  <c:v>1987.0</c:v>
                </c:pt>
                <c:pt idx="88">
                  <c:v>1988.0</c:v>
                </c:pt>
                <c:pt idx="89">
                  <c:v>1989.0</c:v>
                </c:pt>
                <c:pt idx="90">
                  <c:v>1990.0</c:v>
                </c:pt>
                <c:pt idx="91">
                  <c:v>1991.0</c:v>
                </c:pt>
                <c:pt idx="92">
                  <c:v>1992.0</c:v>
                </c:pt>
                <c:pt idx="93">
                  <c:v>1993.0</c:v>
                </c:pt>
                <c:pt idx="94">
                  <c:v>1994.0</c:v>
                </c:pt>
                <c:pt idx="95">
                  <c:v>1995.0</c:v>
                </c:pt>
                <c:pt idx="96">
                  <c:v>1996.0</c:v>
                </c:pt>
                <c:pt idx="97">
                  <c:v>1997.0</c:v>
                </c:pt>
                <c:pt idx="98">
                  <c:v>1998.0</c:v>
                </c:pt>
                <c:pt idx="99">
                  <c:v>1999.0</c:v>
                </c:pt>
                <c:pt idx="100">
                  <c:v>2000.0</c:v>
                </c:pt>
                <c:pt idx="101">
                  <c:v>2001.0</c:v>
                </c:pt>
                <c:pt idx="102">
                  <c:v>2002.0</c:v>
                </c:pt>
                <c:pt idx="103">
                  <c:v>2003.0</c:v>
                </c:pt>
                <c:pt idx="104">
                  <c:v>2004.0</c:v>
                </c:pt>
                <c:pt idx="105">
                  <c:v>2005.0</c:v>
                </c:pt>
                <c:pt idx="106">
                  <c:v>2006.0</c:v>
                </c:pt>
                <c:pt idx="107">
                  <c:v>2007.0</c:v>
                </c:pt>
                <c:pt idx="108">
                  <c:v>2008.0</c:v>
                </c:pt>
                <c:pt idx="109">
                  <c:v>2009.0</c:v>
                </c:pt>
                <c:pt idx="110">
                  <c:v>2010.0</c:v>
                </c:pt>
                <c:pt idx="111">
                  <c:v>2011.0</c:v>
                </c:pt>
                <c:pt idx="112">
                  <c:v>2012.0</c:v>
                </c:pt>
                <c:pt idx="113">
                  <c:v>2013.0</c:v>
                </c:pt>
              </c:numCache>
            </c:numRef>
          </c:cat>
          <c:val>
            <c:numRef>
              <c:f>DataF_A2!$E$5:$E$118</c:f>
              <c:numCache>
                <c:formatCode>0%</c:formatCode>
                <c:ptCount val="114"/>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numCache>
            </c:numRef>
          </c:val>
          <c:smooth val="0"/>
        </c:ser>
        <c:dLbls>
          <c:showLegendKey val="0"/>
          <c:showVal val="0"/>
          <c:showCatName val="0"/>
          <c:showSerName val="0"/>
          <c:showPercent val="0"/>
          <c:showBubbleSize val="0"/>
        </c:dLbls>
        <c:marker val="1"/>
        <c:smooth val="0"/>
        <c:axId val="848920056"/>
        <c:axId val="994083016"/>
      </c:lineChart>
      <c:catAx>
        <c:axId val="848920056"/>
        <c:scaling>
          <c:orientation val="minMax"/>
        </c:scaling>
        <c:delete val="0"/>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Calibri"/>
                    <a:cs typeface="Arial"/>
                  </a:rPr>
                  <a:t>The top marginal tax rate of the inheritance tax (applying to the highest inheritances) has been higher historically in Anglo-saxon countries than in Continental Europe. In the U.S. it dropped from 70% in 1980 to 35% in 2013</a:t>
                </a:r>
                <a:r>
                  <a:rPr lang="en-US" sz="1000" b="0" i="0" u="none" strike="noStrike" baseline="0">
                    <a:solidFill>
                      <a:srgbClr val="000000"/>
                    </a:solidFill>
                    <a:latin typeface="Arial"/>
                    <a:ea typeface="Arial"/>
                    <a:cs typeface="Arial"/>
                  </a:rPr>
                  <a:t>. </a:t>
                </a:r>
              </a:p>
            </c:rich>
          </c:tx>
          <c:layout>
            <c:manualLayout>
              <c:xMode val="edge"/>
              <c:yMode val="edge"/>
              <c:x val="0.1325"/>
              <c:y val="0.92672997800950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en-US"/>
          </a:p>
        </c:txPr>
        <c:crossAx val="994083016"/>
        <c:crossesAt val="0.0"/>
        <c:auto val="1"/>
        <c:lblAlgn val="ctr"/>
        <c:lblOffset val="100"/>
        <c:tickLblSkip val="10"/>
        <c:tickMarkSkip val="10"/>
        <c:noMultiLvlLbl val="0"/>
      </c:catAx>
      <c:valAx>
        <c:axId val="994083016"/>
        <c:scaling>
          <c:orientation val="minMax"/>
          <c:max val="1.0"/>
          <c:min val="0.0"/>
        </c:scaling>
        <c:delete val="0"/>
        <c:axPos val="l"/>
        <c:majorGridlines>
          <c:spPr>
            <a:ln w="12700">
              <a:solidFill>
                <a:srgbClr val="000000"/>
              </a:solidFill>
              <a:prstDash val="sysDash"/>
            </a:ln>
          </c:spPr>
        </c:majorGridlines>
        <c:title>
          <c:tx>
            <c:rich>
              <a:bodyPr/>
              <a:lstStyle/>
              <a:p>
                <a:pPr>
                  <a:defRPr sz="1075" b="0" i="0" u="none" strike="noStrike" baseline="0">
                    <a:solidFill>
                      <a:srgbClr val="000000"/>
                    </a:solidFill>
                    <a:latin typeface="Arial"/>
                    <a:ea typeface="Arial"/>
                    <a:cs typeface="Arial"/>
                  </a:defRPr>
                </a:pPr>
                <a:r>
                  <a:rPr lang="fr-FR"/>
                  <a:t>Top</a:t>
                </a:r>
                <a:r>
                  <a:rPr lang="fr-FR" baseline="0"/>
                  <a:t> marginal tax rate applying to the highest inheritances</a:t>
                </a:r>
                <a:endParaRPr lang="fr-FR"/>
              </a:p>
            </c:rich>
          </c:tx>
          <c:layout>
            <c:manualLayout>
              <c:xMode val="edge"/>
              <c:yMode val="edge"/>
              <c:x val="0.000833333333333335"/>
              <c:y val="0.13839895013123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en-US"/>
          </a:p>
        </c:txPr>
        <c:crossAx val="848920056"/>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119444444444444"/>
          <c:y val="0.094808115201816"/>
          <c:w val="0.188888888888889"/>
          <c:h val="0.313769773710719"/>
        </c:manualLayout>
      </c:layout>
      <c:overlay val="0"/>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000000000000011" right="0.75000000000000011" top="0.984251969" bottom="0.984251969" header="0.5" footer="0.5"/>
  <pageSetup paperSize="9" orientation="landscape" horizontalDpi="4294967292" verticalDpi="4294967292"/>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075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opbox/Piketty2013Capital21c/VersionJuillet2013/xls/https::nowa.nuff.ox.ac.uk:senate%20poverty%20response/pov%20response/minimum%20w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WorldWealth/Work/CapitalIsBack/German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 val="Index"/>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201"/>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RowHeight="12" x14ac:dyDescent="0"/>
  <cols>
    <col min="1" max="33" width="12.83203125" style="87" customWidth="1"/>
    <col min="34" max="16384" width="10.83203125" style="87"/>
  </cols>
  <sheetData>
    <row r="1" spans="1:33" ht="15">
      <c r="A1" s="66" t="s">
        <v>123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row>
    <row r="2" spans="1:33" ht="16" thickBot="1">
      <c r="A2" s="88"/>
      <c r="B2" s="115"/>
      <c r="C2" s="115"/>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row>
    <row r="3" spans="1:33" ht="34.75" customHeight="1" thickTop="1" thickBot="1">
      <c r="A3" s="26" t="s">
        <v>122</v>
      </c>
      <c r="B3" s="25"/>
      <c r="C3" s="25"/>
      <c r="D3" s="22"/>
      <c r="E3" s="22"/>
      <c r="F3" s="22"/>
      <c r="G3" s="22"/>
      <c r="H3" s="22"/>
      <c r="I3" s="22"/>
      <c r="J3" s="20"/>
      <c r="K3" s="88"/>
      <c r="L3" s="88"/>
      <c r="M3" s="88"/>
      <c r="N3" s="88"/>
      <c r="O3" s="88"/>
      <c r="P3" s="88"/>
      <c r="Q3" s="88"/>
      <c r="R3" s="88"/>
      <c r="S3" s="88"/>
      <c r="T3" s="88"/>
      <c r="U3" s="88"/>
      <c r="V3" s="88"/>
      <c r="W3" s="88"/>
      <c r="X3" s="88"/>
      <c r="Y3" s="88"/>
      <c r="Z3" s="88"/>
      <c r="AA3" s="88"/>
      <c r="AB3" s="88"/>
      <c r="AC3" s="88"/>
      <c r="AD3" s="88"/>
      <c r="AE3" s="88"/>
      <c r="AF3" s="88"/>
      <c r="AG3" s="88"/>
    </row>
    <row r="4" spans="1:33" ht="25" customHeight="1" thickTop="1">
      <c r="A4" s="114"/>
      <c r="B4" s="19" t="s">
        <v>108</v>
      </c>
      <c r="C4" s="24"/>
      <c r="D4" s="23" t="s">
        <v>121</v>
      </c>
      <c r="E4" s="23"/>
      <c r="F4" s="23"/>
      <c r="G4" s="23"/>
      <c r="H4" s="23"/>
      <c r="I4" s="23"/>
      <c r="J4" s="21"/>
      <c r="K4" s="88"/>
      <c r="L4" s="88"/>
      <c r="M4" s="88"/>
      <c r="N4" s="88"/>
      <c r="O4" s="88"/>
      <c r="P4" s="88"/>
      <c r="Q4" s="88"/>
      <c r="R4" s="88"/>
      <c r="S4" s="88"/>
      <c r="T4" s="88"/>
      <c r="U4" s="88"/>
      <c r="V4" s="88"/>
      <c r="W4" s="88"/>
      <c r="X4" s="88"/>
      <c r="Y4" s="88"/>
      <c r="Z4" s="88"/>
      <c r="AA4" s="88"/>
      <c r="AB4" s="88"/>
      <c r="AC4" s="88"/>
      <c r="AD4" s="88"/>
      <c r="AE4" s="88"/>
      <c r="AF4" s="88"/>
      <c r="AG4" s="88"/>
    </row>
    <row r="5" spans="1:33" ht="60" customHeight="1" thickBot="1">
      <c r="A5" s="113"/>
      <c r="B5" s="112" t="s">
        <v>120</v>
      </c>
      <c r="C5" s="111" t="s">
        <v>119</v>
      </c>
      <c r="D5" s="109" t="s">
        <v>0</v>
      </c>
      <c r="E5" s="110" t="s">
        <v>1</v>
      </c>
      <c r="F5" s="109" t="s">
        <v>88</v>
      </c>
      <c r="G5" s="107" t="s">
        <v>2</v>
      </c>
      <c r="H5" s="109" t="s">
        <v>109</v>
      </c>
      <c r="I5" s="108" t="s">
        <v>118</v>
      </c>
      <c r="J5" s="107" t="s">
        <v>117</v>
      </c>
      <c r="K5" s="88"/>
      <c r="L5" s="88"/>
      <c r="M5" s="88"/>
      <c r="N5" s="88"/>
      <c r="O5" s="88"/>
      <c r="P5" s="88"/>
      <c r="Q5" s="88"/>
      <c r="R5" s="88"/>
      <c r="S5" s="88"/>
      <c r="T5" s="88"/>
      <c r="U5" s="88"/>
      <c r="V5" s="88"/>
      <c r="W5" s="88"/>
      <c r="X5" s="88"/>
      <c r="Y5" s="88"/>
      <c r="Z5" s="88"/>
      <c r="AA5" s="88"/>
      <c r="AB5" s="88"/>
      <c r="AC5" s="88"/>
      <c r="AD5" s="88"/>
      <c r="AE5" s="88"/>
      <c r="AF5" s="88"/>
      <c r="AG5" s="88"/>
    </row>
    <row r="6" spans="1:33" ht="16" thickTop="1">
      <c r="A6" s="104">
        <v>1900</v>
      </c>
      <c r="B6" s="103">
        <v>0.45858290780141847</v>
      </c>
      <c r="C6" s="102">
        <v>0.45858290780141847</v>
      </c>
      <c r="D6" s="90">
        <v>0.40500000000000003</v>
      </c>
      <c r="E6" s="103">
        <v>0.47075372340425531</v>
      </c>
      <c r="F6" s="90">
        <v>0.44999499999999998</v>
      </c>
      <c r="G6" s="102">
        <v>0.45500000000000002</v>
      </c>
      <c r="H6" s="90">
        <v>0.46104999999999996</v>
      </c>
      <c r="I6" s="105">
        <v>0.45919968085106383</v>
      </c>
      <c r="J6" s="102">
        <v>0.45858290780141847</v>
      </c>
      <c r="K6" s="88"/>
      <c r="L6" s="88"/>
      <c r="M6" s="88"/>
      <c r="N6" s="88"/>
      <c r="O6" s="88"/>
      <c r="P6" s="88"/>
      <c r="Q6" s="88"/>
      <c r="R6" s="88"/>
      <c r="S6" s="88"/>
      <c r="T6" s="88"/>
      <c r="U6" s="88"/>
      <c r="V6" s="88"/>
      <c r="W6" s="88"/>
      <c r="X6" s="88"/>
      <c r="Y6" s="88"/>
      <c r="Z6" s="88"/>
      <c r="AA6" s="88"/>
      <c r="AB6" s="88"/>
      <c r="AC6" s="88"/>
      <c r="AD6" s="88"/>
      <c r="AE6" s="88"/>
      <c r="AF6" s="88"/>
      <c r="AG6" s="88"/>
    </row>
    <row r="7" spans="1:33" ht="15">
      <c r="A7" s="104">
        <f t="shared" ref="A7:A38" si="0">A6+1</f>
        <v>1901</v>
      </c>
      <c r="B7" s="103"/>
      <c r="C7" s="106"/>
      <c r="D7" s="89"/>
      <c r="E7" s="101"/>
      <c r="F7" s="89"/>
      <c r="G7" s="99"/>
      <c r="H7" s="89"/>
      <c r="I7" s="100"/>
      <c r="J7" s="99"/>
      <c r="K7" s="88"/>
      <c r="L7" s="88"/>
      <c r="M7" s="88"/>
      <c r="N7" s="88"/>
      <c r="O7" s="88"/>
      <c r="P7" s="88"/>
      <c r="Q7" s="88"/>
      <c r="R7" s="88"/>
      <c r="S7" s="88"/>
      <c r="T7" s="88"/>
      <c r="U7" s="88"/>
      <c r="V7" s="88"/>
      <c r="W7" s="88"/>
      <c r="X7" s="88"/>
      <c r="Y7" s="88"/>
      <c r="Z7" s="88"/>
      <c r="AA7" s="88"/>
      <c r="AB7" s="88"/>
      <c r="AC7" s="88"/>
      <c r="AD7" s="88"/>
      <c r="AE7" s="88"/>
      <c r="AF7" s="88"/>
      <c r="AG7" s="88"/>
    </row>
    <row r="8" spans="1:33" ht="15">
      <c r="A8" s="104">
        <f t="shared" si="0"/>
        <v>1902</v>
      </c>
      <c r="B8" s="103"/>
      <c r="C8" s="106"/>
      <c r="D8" s="89"/>
      <c r="E8" s="101"/>
      <c r="F8" s="89"/>
      <c r="G8" s="99"/>
      <c r="H8" s="89"/>
      <c r="I8" s="100"/>
      <c r="J8" s="99"/>
      <c r="K8" s="88"/>
      <c r="L8" s="88"/>
      <c r="M8" s="88"/>
      <c r="N8" s="88"/>
      <c r="O8" s="88"/>
      <c r="P8" s="88"/>
      <c r="Q8" s="88"/>
      <c r="R8" s="88"/>
      <c r="S8" s="88"/>
      <c r="T8" s="88"/>
      <c r="U8" s="88"/>
      <c r="V8" s="88"/>
      <c r="W8" s="88"/>
      <c r="X8" s="88"/>
      <c r="Y8" s="88"/>
      <c r="Z8" s="88"/>
      <c r="AA8" s="88"/>
      <c r="AB8" s="88"/>
      <c r="AC8" s="88"/>
      <c r="AD8" s="88"/>
      <c r="AE8" s="88"/>
      <c r="AF8" s="88"/>
      <c r="AG8" s="88"/>
    </row>
    <row r="9" spans="1:33" ht="15">
      <c r="A9" s="104">
        <f t="shared" si="0"/>
        <v>1903</v>
      </c>
      <c r="B9" s="103"/>
      <c r="C9" s="102"/>
      <c r="D9" s="89"/>
      <c r="E9" s="101"/>
      <c r="F9" s="89"/>
      <c r="G9" s="99"/>
      <c r="H9" s="89"/>
      <c r="I9" s="100"/>
      <c r="J9" s="99"/>
      <c r="K9" s="88"/>
      <c r="L9" s="88"/>
      <c r="M9" s="88"/>
      <c r="N9" s="88"/>
      <c r="O9" s="88"/>
      <c r="P9" s="88"/>
      <c r="Q9" s="88"/>
      <c r="R9" s="88"/>
      <c r="S9" s="88"/>
      <c r="T9" s="88"/>
      <c r="U9" s="88"/>
      <c r="V9" s="88"/>
      <c r="W9" s="88"/>
      <c r="X9" s="88"/>
      <c r="Y9" s="88"/>
      <c r="Z9" s="88"/>
      <c r="AA9" s="88"/>
      <c r="AB9" s="88"/>
      <c r="AC9" s="88"/>
      <c r="AD9" s="88"/>
      <c r="AE9" s="88"/>
      <c r="AF9" s="88"/>
      <c r="AG9" s="88"/>
    </row>
    <row r="10" spans="1:33" ht="15">
      <c r="A10" s="104">
        <f t="shared" si="0"/>
        <v>1904</v>
      </c>
      <c r="B10" s="103"/>
      <c r="C10" s="106"/>
      <c r="D10" s="89"/>
      <c r="E10" s="101"/>
      <c r="F10" s="89"/>
      <c r="G10" s="99"/>
      <c r="H10" s="89"/>
      <c r="I10" s="100"/>
      <c r="J10" s="99"/>
      <c r="K10" s="88"/>
      <c r="L10" s="88"/>
      <c r="M10" s="88"/>
      <c r="N10" s="88"/>
      <c r="O10" s="88"/>
      <c r="P10" s="88"/>
      <c r="Q10" s="88"/>
      <c r="R10" s="88"/>
      <c r="S10" s="88"/>
      <c r="T10" s="88"/>
      <c r="U10" s="88"/>
      <c r="V10" s="88"/>
      <c r="W10" s="88"/>
      <c r="X10" s="88"/>
      <c r="Y10" s="88"/>
      <c r="Z10" s="88"/>
      <c r="AA10" s="88"/>
      <c r="AB10" s="88"/>
      <c r="AC10" s="88"/>
      <c r="AD10" s="88"/>
      <c r="AE10" s="88"/>
      <c r="AF10" s="88"/>
      <c r="AG10" s="88"/>
    </row>
    <row r="11" spans="1:33" ht="15">
      <c r="A11" s="104">
        <f t="shared" si="0"/>
        <v>1905</v>
      </c>
      <c r="B11" s="103"/>
      <c r="C11" s="106"/>
      <c r="D11" s="89"/>
      <c r="E11" s="101"/>
      <c r="F11" s="89"/>
      <c r="G11" s="99"/>
      <c r="H11" s="89"/>
      <c r="I11" s="100"/>
      <c r="J11" s="99"/>
      <c r="K11" s="88"/>
      <c r="L11" s="88"/>
      <c r="M11" s="88"/>
      <c r="N11" s="88"/>
      <c r="O11" s="88"/>
      <c r="P11" s="88"/>
      <c r="Q11" s="88"/>
      <c r="R11" s="88"/>
      <c r="S11" s="88"/>
      <c r="T11" s="88"/>
      <c r="U11" s="88"/>
      <c r="V11" s="88"/>
      <c r="W11" s="88"/>
      <c r="X11" s="88"/>
      <c r="Y11" s="88"/>
      <c r="Z11" s="88"/>
      <c r="AA11" s="88"/>
      <c r="AB11" s="88"/>
      <c r="AC11" s="88"/>
      <c r="AD11" s="88"/>
      <c r="AE11" s="88"/>
      <c r="AF11" s="88"/>
      <c r="AG11" s="88"/>
    </row>
    <row r="12" spans="1:33" ht="15">
      <c r="A12" s="104">
        <f t="shared" si="0"/>
        <v>1906</v>
      </c>
      <c r="B12" s="103"/>
      <c r="C12" s="106"/>
      <c r="D12" s="89"/>
      <c r="E12" s="101"/>
      <c r="F12" s="89"/>
      <c r="G12" s="99"/>
      <c r="H12" s="89"/>
      <c r="I12" s="100"/>
      <c r="J12" s="99"/>
      <c r="K12" s="88"/>
      <c r="L12" s="88"/>
      <c r="M12" s="88"/>
      <c r="N12" s="88"/>
      <c r="O12" s="88"/>
      <c r="P12" s="88"/>
      <c r="Q12" s="88"/>
      <c r="R12" s="88"/>
      <c r="S12" s="88"/>
      <c r="T12" s="88"/>
      <c r="U12" s="88"/>
      <c r="V12" s="88"/>
      <c r="W12" s="88"/>
      <c r="X12" s="88"/>
      <c r="Y12" s="88"/>
      <c r="Z12" s="88"/>
      <c r="AA12" s="88"/>
      <c r="AB12" s="88"/>
      <c r="AC12" s="88"/>
      <c r="AD12" s="88"/>
      <c r="AE12" s="88"/>
      <c r="AF12" s="88"/>
      <c r="AG12" s="88"/>
    </row>
    <row r="13" spans="1:33" ht="15">
      <c r="A13" s="104">
        <f t="shared" si="0"/>
        <v>1907</v>
      </c>
      <c r="B13" s="103"/>
      <c r="C13" s="106"/>
      <c r="D13" s="89"/>
      <c r="E13" s="101"/>
      <c r="F13" s="89"/>
      <c r="G13" s="99"/>
      <c r="H13" s="89"/>
      <c r="I13" s="100"/>
      <c r="J13" s="99"/>
      <c r="K13" s="88"/>
      <c r="L13" s="88"/>
      <c r="M13" s="88"/>
      <c r="N13" s="88"/>
      <c r="O13" s="88"/>
      <c r="P13" s="88"/>
      <c r="Q13" s="88"/>
      <c r="R13" s="88"/>
      <c r="S13" s="88"/>
      <c r="T13" s="88"/>
      <c r="U13" s="88"/>
      <c r="V13" s="88"/>
      <c r="W13" s="88"/>
      <c r="X13" s="88"/>
      <c r="Y13" s="88"/>
      <c r="Z13" s="88"/>
      <c r="AA13" s="88"/>
      <c r="AB13" s="88"/>
      <c r="AC13" s="88"/>
      <c r="AD13" s="88"/>
      <c r="AE13" s="88"/>
      <c r="AF13" s="88"/>
      <c r="AG13" s="88"/>
    </row>
    <row r="14" spans="1:33" ht="15">
      <c r="A14" s="104">
        <f t="shared" si="0"/>
        <v>1908</v>
      </c>
      <c r="B14" s="103">
        <v>0.44869453900709222</v>
      </c>
      <c r="C14" s="102">
        <v>0.44869453900709222</v>
      </c>
      <c r="D14" s="89"/>
      <c r="E14" s="101"/>
      <c r="F14" s="89"/>
      <c r="G14" s="99"/>
      <c r="H14" s="89"/>
      <c r="I14" s="100"/>
      <c r="J14" s="99"/>
      <c r="K14" s="88"/>
      <c r="L14" s="88"/>
      <c r="M14" s="88"/>
      <c r="N14" s="88"/>
      <c r="O14" s="88"/>
      <c r="P14" s="88"/>
      <c r="Q14" s="88"/>
      <c r="R14" s="88"/>
      <c r="S14" s="88"/>
      <c r="T14" s="88"/>
      <c r="U14" s="88"/>
      <c r="V14" s="88"/>
      <c r="W14" s="88"/>
      <c r="X14" s="88"/>
      <c r="Y14" s="88"/>
      <c r="Z14" s="88"/>
      <c r="AA14" s="88"/>
      <c r="AB14" s="88"/>
      <c r="AC14" s="88"/>
      <c r="AD14" s="88"/>
      <c r="AE14" s="88"/>
      <c r="AF14" s="88"/>
      <c r="AG14" s="88"/>
    </row>
    <row r="15" spans="1:33" ht="15">
      <c r="A15" s="104">
        <f t="shared" si="0"/>
        <v>1909</v>
      </c>
      <c r="B15" s="103">
        <v>0.45427283687943265</v>
      </c>
      <c r="C15" s="102">
        <v>0.45427283687943265</v>
      </c>
      <c r="D15" s="89"/>
      <c r="E15" s="101"/>
      <c r="F15" s="89"/>
      <c r="G15" s="99"/>
      <c r="H15" s="89"/>
      <c r="I15" s="100"/>
      <c r="J15" s="99"/>
      <c r="K15" s="88"/>
      <c r="L15" s="88"/>
      <c r="M15" s="88"/>
      <c r="N15" s="88"/>
      <c r="O15" s="88"/>
      <c r="P15" s="88"/>
      <c r="Q15" s="88"/>
      <c r="R15" s="88"/>
      <c r="S15" s="88"/>
      <c r="T15" s="88"/>
      <c r="U15" s="88"/>
      <c r="V15" s="88"/>
      <c r="W15" s="88"/>
      <c r="X15" s="88"/>
      <c r="Y15" s="88"/>
      <c r="Z15" s="88"/>
      <c r="AA15" s="88"/>
      <c r="AB15" s="88"/>
      <c r="AC15" s="88"/>
      <c r="AD15" s="88"/>
      <c r="AE15" s="88"/>
      <c r="AF15" s="88"/>
      <c r="AG15" s="88"/>
    </row>
    <row r="16" spans="1:33" ht="15">
      <c r="A16" s="104">
        <f t="shared" si="0"/>
        <v>1910</v>
      </c>
      <c r="B16" s="103">
        <v>0.45771670212765958</v>
      </c>
      <c r="C16" s="102">
        <v>0.45771670212765958</v>
      </c>
      <c r="D16" s="90">
        <v>0.40879648041149952</v>
      </c>
      <c r="E16" s="103">
        <v>0.47356755319148935</v>
      </c>
      <c r="F16" s="90">
        <v>0.43708625000000001</v>
      </c>
      <c r="G16" s="102">
        <v>0.46640104166666668</v>
      </c>
      <c r="H16" s="90">
        <v>0.45592499999999997</v>
      </c>
      <c r="I16" s="105">
        <v>0.458244961214539</v>
      </c>
      <c r="J16" s="102">
        <v>0.45901828161938535</v>
      </c>
      <c r="K16" s="88"/>
      <c r="L16" s="88"/>
      <c r="M16" s="88"/>
      <c r="N16" s="88"/>
      <c r="O16" s="88"/>
      <c r="P16" s="88"/>
      <c r="Q16" s="88"/>
      <c r="R16" s="88"/>
      <c r="S16" s="88"/>
      <c r="T16" s="88"/>
      <c r="U16" s="88"/>
      <c r="V16" s="88"/>
      <c r="W16" s="88"/>
      <c r="X16" s="88"/>
      <c r="Y16" s="88"/>
      <c r="Z16" s="88"/>
      <c r="AA16" s="88"/>
      <c r="AB16" s="88"/>
      <c r="AC16" s="88"/>
      <c r="AD16" s="88"/>
      <c r="AE16" s="88"/>
      <c r="AF16" s="88"/>
      <c r="AG16" s="88"/>
    </row>
    <row r="17" spans="1:33" ht="15">
      <c r="A17" s="104">
        <f t="shared" si="0"/>
        <v>1911</v>
      </c>
      <c r="B17" s="103">
        <v>0.45781762411347521</v>
      </c>
      <c r="C17" s="102">
        <v>0.45311321808510641</v>
      </c>
      <c r="D17" s="89"/>
      <c r="E17" s="101"/>
      <c r="F17" s="89"/>
      <c r="G17" s="99"/>
      <c r="H17" s="89"/>
      <c r="I17" s="100"/>
      <c r="J17" s="99"/>
      <c r="K17" s="88"/>
      <c r="L17" s="88"/>
      <c r="M17" s="88"/>
      <c r="N17" s="88"/>
      <c r="O17" s="88"/>
      <c r="P17" s="88"/>
      <c r="Q17" s="88"/>
      <c r="R17" s="88"/>
      <c r="S17" s="88"/>
      <c r="T17" s="88"/>
      <c r="U17" s="88"/>
      <c r="V17" s="88"/>
      <c r="W17" s="88"/>
      <c r="X17" s="88"/>
      <c r="Y17" s="88"/>
      <c r="Z17" s="88"/>
      <c r="AA17" s="88"/>
      <c r="AB17" s="88"/>
      <c r="AC17" s="88"/>
      <c r="AD17" s="88"/>
      <c r="AE17" s="88"/>
      <c r="AF17" s="88"/>
      <c r="AG17" s="88"/>
    </row>
    <row r="18" spans="1:33" ht="15">
      <c r="A18" s="104">
        <f t="shared" si="0"/>
        <v>1912</v>
      </c>
      <c r="B18" s="103">
        <v>0.45619901300236404</v>
      </c>
      <c r="C18" s="102">
        <v>0.45612425975177301</v>
      </c>
      <c r="D18" s="89"/>
      <c r="E18" s="101"/>
      <c r="F18" s="89"/>
      <c r="G18" s="99"/>
      <c r="H18" s="89"/>
      <c r="I18" s="100"/>
      <c r="J18" s="99"/>
      <c r="K18" s="88"/>
      <c r="L18" s="88"/>
      <c r="M18" s="88"/>
      <c r="N18" s="88"/>
      <c r="O18" s="88"/>
      <c r="P18" s="88"/>
      <c r="Q18" s="88"/>
      <c r="R18" s="88"/>
      <c r="S18" s="88"/>
      <c r="T18" s="88"/>
      <c r="U18" s="88"/>
      <c r="V18" s="88"/>
      <c r="W18" s="88"/>
      <c r="X18" s="88"/>
      <c r="Y18" s="88"/>
      <c r="Z18" s="88"/>
      <c r="AA18" s="88"/>
      <c r="AB18" s="88"/>
      <c r="AC18" s="88"/>
      <c r="AD18" s="88"/>
      <c r="AE18" s="88"/>
      <c r="AF18" s="88"/>
      <c r="AG18" s="88"/>
    </row>
    <row r="19" spans="1:33" ht="15">
      <c r="A19" s="104">
        <f t="shared" si="0"/>
        <v>1913</v>
      </c>
      <c r="B19" s="103">
        <v>0.46433978723404251</v>
      </c>
      <c r="C19" s="102">
        <v>0.46433978723404251</v>
      </c>
      <c r="D19" s="89"/>
      <c r="E19" s="101"/>
      <c r="F19" s="89"/>
      <c r="G19" s="99"/>
      <c r="H19" s="89"/>
      <c r="I19" s="100"/>
      <c r="J19" s="99"/>
      <c r="K19" s="88"/>
      <c r="L19" s="88"/>
      <c r="M19" s="88"/>
      <c r="N19" s="88"/>
      <c r="O19" s="88"/>
      <c r="P19" s="88"/>
      <c r="Q19" s="88"/>
      <c r="R19" s="88"/>
      <c r="S19" s="88"/>
      <c r="T19" s="88"/>
      <c r="U19" s="88"/>
      <c r="V19" s="88"/>
      <c r="W19" s="88"/>
      <c r="X19" s="88"/>
      <c r="Y19" s="88"/>
      <c r="Z19" s="88"/>
      <c r="AA19" s="88"/>
      <c r="AB19" s="88"/>
      <c r="AC19" s="88"/>
      <c r="AD19" s="88"/>
      <c r="AE19" s="88"/>
      <c r="AF19" s="88"/>
      <c r="AG19" s="88"/>
    </row>
    <row r="20" spans="1:33" ht="15">
      <c r="A20" s="104">
        <f t="shared" si="0"/>
        <v>1914</v>
      </c>
      <c r="B20" s="103">
        <v>0.45108717494089828</v>
      </c>
      <c r="C20" s="102">
        <v>0.45108717494089828</v>
      </c>
      <c r="D20" s="89"/>
      <c r="E20" s="101"/>
      <c r="F20" s="89"/>
      <c r="G20" s="99"/>
      <c r="H20" s="89"/>
      <c r="I20" s="100"/>
      <c r="J20" s="99"/>
      <c r="K20" s="88"/>
      <c r="L20" s="88"/>
      <c r="M20" s="88"/>
      <c r="N20" s="88"/>
      <c r="O20" s="88"/>
      <c r="P20" s="88"/>
      <c r="Q20" s="88"/>
      <c r="R20" s="88"/>
      <c r="S20" s="88"/>
      <c r="T20" s="88"/>
      <c r="U20" s="88"/>
      <c r="V20" s="88"/>
      <c r="W20" s="88"/>
      <c r="X20" s="88"/>
      <c r="Y20" s="88"/>
      <c r="Z20" s="88"/>
      <c r="AA20" s="88"/>
      <c r="AB20" s="88"/>
      <c r="AC20" s="88"/>
      <c r="AD20" s="88"/>
      <c r="AE20" s="88"/>
      <c r="AF20" s="88"/>
      <c r="AG20" s="88"/>
    </row>
    <row r="21" spans="1:33" ht="15">
      <c r="A21" s="104">
        <f t="shared" si="0"/>
        <v>1915</v>
      </c>
      <c r="B21" s="103">
        <v>0.43618715130023639</v>
      </c>
      <c r="C21" s="102">
        <v>0.43618715130023639</v>
      </c>
      <c r="D21" s="89"/>
      <c r="E21" s="101"/>
      <c r="F21" s="89"/>
      <c r="G21" s="99"/>
      <c r="H21" s="89"/>
      <c r="I21" s="100"/>
      <c r="J21" s="99"/>
      <c r="K21" s="88"/>
      <c r="L21" s="88"/>
      <c r="M21" s="88"/>
      <c r="N21" s="88"/>
      <c r="O21" s="88"/>
      <c r="P21" s="88"/>
      <c r="Q21" s="88"/>
      <c r="R21" s="88"/>
      <c r="S21" s="88"/>
      <c r="T21" s="88"/>
      <c r="U21" s="88"/>
      <c r="V21" s="88"/>
      <c r="W21" s="88"/>
      <c r="X21" s="88"/>
      <c r="Y21" s="88"/>
      <c r="Z21" s="88"/>
      <c r="AA21" s="88"/>
      <c r="AB21" s="88"/>
      <c r="AC21" s="88"/>
      <c r="AD21" s="88"/>
      <c r="AE21" s="88"/>
      <c r="AF21" s="88"/>
      <c r="AG21" s="88"/>
    </row>
    <row r="22" spans="1:33" ht="15">
      <c r="A22" s="104">
        <f t="shared" si="0"/>
        <v>1916</v>
      </c>
      <c r="B22" s="103">
        <v>0.45485537825059091</v>
      </c>
      <c r="C22" s="102">
        <v>0.46856653368794321</v>
      </c>
      <c r="D22" s="89"/>
      <c r="E22" s="101"/>
      <c r="F22" s="89"/>
      <c r="G22" s="99"/>
      <c r="H22" s="89"/>
      <c r="I22" s="100"/>
      <c r="J22" s="99"/>
      <c r="K22" s="88"/>
      <c r="L22" s="88"/>
      <c r="M22" s="88"/>
      <c r="N22" s="88"/>
      <c r="O22" s="88"/>
      <c r="P22" s="88"/>
      <c r="Q22" s="88"/>
      <c r="R22" s="88"/>
      <c r="S22" s="88"/>
      <c r="T22" s="88"/>
      <c r="U22" s="88"/>
      <c r="V22" s="88"/>
      <c r="W22" s="88"/>
      <c r="X22" s="88"/>
      <c r="Y22" s="88"/>
      <c r="Z22" s="88"/>
      <c r="AA22" s="88"/>
      <c r="AB22" s="88"/>
      <c r="AC22" s="88"/>
      <c r="AD22" s="88"/>
      <c r="AE22" s="88"/>
      <c r="AF22" s="88"/>
      <c r="AG22" s="88"/>
    </row>
    <row r="23" spans="1:33" ht="15">
      <c r="A23" s="104">
        <f t="shared" si="0"/>
        <v>1917</v>
      </c>
      <c r="B23" s="103">
        <v>0.43845536643026001</v>
      </c>
      <c r="C23" s="102">
        <v>0.43845536643026001</v>
      </c>
      <c r="D23" s="89"/>
      <c r="E23" s="101"/>
      <c r="F23" s="89"/>
      <c r="G23" s="99"/>
      <c r="H23" s="89"/>
      <c r="I23" s="100"/>
      <c r="J23" s="99"/>
      <c r="K23" s="88"/>
      <c r="L23" s="88"/>
      <c r="M23" s="88"/>
      <c r="N23" s="88"/>
      <c r="O23" s="88"/>
      <c r="P23" s="88"/>
      <c r="Q23" s="88"/>
      <c r="R23" s="88"/>
      <c r="S23" s="88"/>
      <c r="T23" s="88"/>
      <c r="U23" s="88"/>
      <c r="V23" s="88"/>
      <c r="W23" s="88"/>
      <c r="X23" s="88"/>
      <c r="Y23" s="88"/>
      <c r="Z23" s="88"/>
      <c r="AA23" s="88"/>
      <c r="AB23" s="88"/>
      <c r="AC23" s="88"/>
      <c r="AD23" s="88"/>
      <c r="AE23" s="88"/>
      <c r="AF23" s="88"/>
      <c r="AG23" s="88"/>
    </row>
    <row r="24" spans="1:33" ht="15">
      <c r="A24" s="104">
        <f t="shared" si="0"/>
        <v>1918</v>
      </c>
      <c r="B24" s="103">
        <v>0.41223222222222217</v>
      </c>
      <c r="C24" s="102">
        <v>0.41223222222222217</v>
      </c>
      <c r="D24" s="89"/>
      <c r="E24" s="101"/>
      <c r="F24" s="89"/>
      <c r="G24" s="99"/>
      <c r="H24" s="89"/>
      <c r="I24" s="100"/>
      <c r="J24" s="99"/>
      <c r="K24" s="88"/>
      <c r="L24" s="88"/>
      <c r="M24" s="88"/>
      <c r="N24" s="88"/>
      <c r="O24" s="88"/>
      <c r="P24" s="88"/>
      <c r="Q24" s="88"/>
      <c r="R24" s="88"/>
      <c r="S24" s="88"/>
      <c r="T24" s="88"/>
      <c r="U24" s="88"/>
      <c r="V24" s="88"/>
      <c r="W24" s="88"/>
      <c r="X24" s="88"/>
      <c r="Y24" s="88"/>
      <c r="Z24" s="88"/>
      <c r="AA24" s="88"/>
      <c r="AB24" s="88"/>
      <c r="AC24" s="88"/>
      <c r="AD24" s="88"/>
      <c r="AE24" s="88"/>
      <c r="AF24" s="88"/>
      <c r="AG24" s="88"/>
    </row>
    <row r="25" spans="1:33" ht="15">
      <c r="A25" s="104">
        <f t="shared" si="0"/>
        <v>1919</v>
      </c>
      <c r="B25" s="103">
        <v>0.41529333333333335</v>
      </c>
      <c r="C25" s="102">
        <v>0.41624499999999998</v>
      </c>
      <c r="D25" s="89"/>
      <c r="E25" s="101"/>
      <c r="F25" s="89"/>
      <c r="G25" s="99"/>
      <c r="H25" s="89"/>
      <c r="I25" s="100"/>
      <c r="J25" s="99"/>
      <c r="K25" s="88"/>
      <c r="L25" s="88"/>
      <c r="M25" s="88"/>
      <c r="N25" s="88"/>
      <c r="O25" s="88"/>
      <c r="P25" s="88"/>
      <c r="Q25" s="88"/>
      <c r="R25" s="88"/>
      <c r="S25" s="88"/>
      <c r="T25" s="88"/>
      <c r="U25" s="88"/>
      <c r="V25" s="88"/>
      <c r="W25" s="88"/>
      <c r="X25" s="88"/>
      <c r="Y25" s="88"/>
      <c r="Z25" s="88"/>
      <c r="AA25" s="88"/>
      <c r="AB25" s="88"/>
      <c r="AC25" s="88"/>
      <c r="AD25" s="88"/>
      <c r="AE25" s="88"/>
      <c r="AF25" s="88"/>
      <c r="AG25" s="88"/>
    </row>
    <row r="26" spans="1:33" ht="15">
      <c r="A26" s="104">
        <f t="shared" si="0"/>
        <v>1920</v>
      </c>
      <c r="B26" s="103">
        <v>0.401725</v>
      </c>
      <c r="C26" s="102">
        <v>0.38725000000000004</v>
      </c>
      <c r="D26" s="90">
        <v>0.44650999999999996</v>
      </c>
      <c r="E26" s="103">
        <v>0.41359000000000012</v>
      </c>
      <c r="F26" s="90">
        <v>0.38709000000000005</v>
      </c>
      <c r="G26" s="102">
        <v>0.41993000000000003</v>
      </c>
      <c r="H26" s="90">
        <v>0.35830000000000001</v>
      </c>
      <c r="I26" s="105">
        <v>0.39472750000000006</v>
      </c>
      <c r="J26" s="102">
        <v>0.40687000000000006</v>
      </c>
      <c r="K26" s="88"/>
      <c r="L26" s="88"/>
      <c r="M26" s="88"/>
      <c r="N26" s="88"/>
      <c r="O26" s="88"/>
      <c r="P26" s="88"/>
      <c r="Q26" s="88"/>
      <c r="R26" s="88"/>
      <c r="S26" s="88"/>
      <c r="T26" s="88"/>
      <c r="U26" s="88"/>
      <c r="V26" s="88"/>
      <c r="W26" s="88"/>
      <c r="X26" s="88"/>
      <c r="Y26" s="88"/>
      <c r="Z26" s="88"/>
      <c r="AA26" s="88"/>
      <c r="AB26" s="88"/>
      <c r="AC26" s="88"/>
      <c r="AD26" s="88"/>
      <c r="AE26" s="88"/>
      <c r="AF26" s="88"/>
      <c r="AG26" s="88"/>
    </row>
    <row r="27" spans="1:33" ht="15">
      <c r="A27" s="104">
        <f t="shared" si="0"/>
        <v>1921</v>
      </c>
      <c r="B27" s="103">
        <v>0.40252500000000002</v>
      </c>
      <c r="C27" s="102">
        <v>0.40252500000000002</v>
      </c>
      <c r="D27" s="89"/>
      <c r="E27" s="101"/>
      <c r="F27" s="89"/>
      <c r="G27" s="99"/>
      <c r="H27" s="89"/>
      <c r="I27" s="100"/>
      <c r="J27" s="99"/>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3" ht="15">
      <c r="A28" s="104">
        <f t="shared" si="0"/>
        <v>1922</v>
      </c>
      <c r="B28" s="103">
        <v>0.41667500000000002</v>
      </c>
      <c r="C28" s="102">
        <v>0.41667500000000002</v>
      </c>
      <c r="D28" s="89"/>
      <c r="E28" s="101"/>
      <c r="F28" s="89"/>
      <c r="G28" s="99"/>
      <c r="H28" s="89"/>
      <c r="I28" s="100"/>
      <c r="J28" s="99"/>
      <c r="K28" s="88"/>
      <c r="L28" s="88"/>
      <c r="M28" s="88"/>
      <c r="N28" s="88"/>
      <c r="O28" s="88"/>
      <c r="P28" s="88"/>
      <c r="Q28" s="88"/>
      <c r="R28" s="88"/>
      <c r="S28" s="88"/>
      <c r="T28" s="88"/>
      <c r="U28" s="88"/>
      <c r="V28" s="88"/>
      <c r="W28" s="88"/>
      <c r="X28" s="88"/>
      <c r="Y28" s="88"/>
      <c r="Z28" s="88"/>
      <c r="AA28" s="88"/>
      <c r="AB28" s="88"/>
      <c r="AC28" s="88"/>
      <c r="AD28" s="88"/>
      <c r="AE28" s="88"/>
      <c r="AF28" s="88"/>
      <c r="AG28" s="88"/>
    </row>
    <row r="29" spans="1:33" ht="15">
      <c r="A29" s="104">
        <f t="shared" si="0"/>
        <v>1923</v>
      </c>
      <c r="B29" s="103">
        <v>0.42777500000000002</v>
      </c>
      <c r="C29" s="102">
        <v>0.42777500000000002</v>
      </c>
      <c r="D29" s="89"/>
      <c r="E29" s="101"/>
      <c r="F29" s="89"/>
      <c r="G29" s="99"/>
      <c r="H29" s="89"/>
      <c r="I29" s="100"/>
      <c r="J29" s="99"/>
      <c r="K29" s="88"/>
      <c r="L29" s="88"/>
      <c r="M29" s="88"/>
      <c r="N29" s="88"/>
      <c r="O29" s="88"/>
      <c r="P29" s="88"/>
      <c r="Q29" s="88"/>
      <c r="R29" s="88"/>
      <c r="S29" s="88"/>
      <c r="T29" s="88"/>
      <c r="U29" s="88"/>
      <c r="V29" s="88"/>
      <c r="W29" s="88"/>
      <c r="X29" s="88"/>
      <c r="Y29" s="88"/>
      <c r="Z29" s="88"/>
      <c r="AA29" s="88"/>
      <c r="AB29" s="88"/>
      <c r="AC29" s="88"/>
      <c r="AD29" s="88"/>
      <c r="AE29" s="88"/>
      <c r="AF29" s="88"/>
      <c r="AG29" s="88"/>
    </row>
    <row r="30" spans="1:33" ht="15">
      <c r="A30" s="104">
        <f t="shared" si="0"/>
        <v>1924</v>
      </c>
      <c r="B30" s="103">
        <v>0.41957500000000003</v>
      </c>
      <c r="C30" s="102">
        <v>0.41957500000000003</v>
      </c>
      <c r="D30" s="89"/>
      <c r="E30" s="101"/>
      <c r="F30" s="89"/>
      <c r="G30" s="99"/>
      <c r="H30" s="89"/>
      <c r="I30" s="100"/>
      <c r="J30" s="99"/>
      <c r="K30" s="88"/>
      <c r="L30" s="88"/>
      <c r="M30" s="88"/>
      <c r="N30" s="88"/>
      <c r="O30" s="88"/>
      <c r="P30" s="88"/>
      <c r="Q30" s="88"/>
      <c r="R30" s="88"/>
      <c r="S30" s="88"/>
      <c r="T30" s="88"/>
      <c r="U30" s="88"/>
      <c r="V30" s="88"/>
      <c r="W30" s="88"/>
      <c r="X30" s="88"/>
      <c r="Y30" s="88"/>
      <c r="Z30" s="88"/>
      <c r="AA30" s="88"/>
      <c r="AB30" s="88"/>
      <c r="AC30" s="88"/>
      <c r="AD30" s="88"/>
      <c r="AE30" s="88"/>
      <c r="AF30" s="88"/>
      <c r="AG30" s="88"/>
    </row>
    <row r="31" spans="1:33" ht="15">
      <c r="A31" s="104">
        <f t="shared" si="0"/>
        <v>1925</v>
      </c>
      <c r="B31" s="103">
        <v>0.41438666666666668</v>
      </c>
      <c r="C31" s="102">
        <v>0.41438666666666668</v>
      </c>
      <c r="D31" s="89"/>
      <c r="E31" s="101"/>
      <c r="F31" s="89"/>
      <c r="G31" s="99"/>
      <c r="H31" s="89"/>
      <c r="I31" s="100"/>
      <c r="J31" s="99"/>
      <c r="K31" s="88"/>
      <c r="L31" s="88"/>
      <c r="M31" s="88"/>
      <c r="N31" s="88"/>
      <c r="O31" s="88"/>
      <c r="P31" s="88"/>
      <c r="Q31" s="88"/>
      <c r="R31" s="88"/>
      <c r="S31" s="88"/>
      <c r="T31" s="88"/>
      <c r="U31" s="88"/>
      <c r="V31" s="88"/>
      <c r="W31" s="88"/>
      <c r="X31" s="88"/>
      <c r="Y31" s="88"/>
      <c r="Z31" s="88"/>
      <c r="AA31" s="88"/>
      <c r="AB31" s="88"/>
      <c r="AC31" s="88"/>
      <c r="AD31" s="88"/>
      <c r="AE31" s="88"/>
      <c r="AF31" s="88"/>
      <c r="AG31" s="88"/>
    </row>
    <row r="32" spans="1:33" ht="15">
      <c r="A32" s="104">
        <f t="shared" si="0"/>
        <v>1926</v>
      </c>
      <c r="B32" s="103">
        <v>0.40728666666666674</v>
      </c>
      <c r="C32" s="102">
        <v>0.40728666666666674</v>
      </c>
      <c r="D32" s="89"/>
      <c r="E32" s="101"/>
      <c r="F32" s="89"/>
      <c r="G32" s="99"/>
      <c r="H32" s="89"/>
      <c r="I32" s="100"/>
      <c r="J32" s="99"/>
      <c r="K32" s="88"/>
      <c r="L32" s="88"/>
      <c r="M32" s="88"/>
      <c r="N32" s="88"/>
      <c r="O32" s="88"/>
      <c r="P32" s="88"/>
      <c r="Q32" s="88"/>
      <c r="R32" s="88"/>
      <c r="S32" s="88"/>
      <c r="T32" s="88"/>
      <c r="U32" s="88"/>
      <c r="V32" s="88"/>
      <c r="W32" s="88"/>
      <c r="X32" s="88"/>
      <c r="Y32" s="88"/>
      <c r="Z32" s="88"/>
      <c r="AA32" s="88"/>
      <c r="AB32" s="88"/>
      <c r="AC32" s="88"/>
      <c r="AD32" s="88"/>
      <c r="AE32" s="88"/>
      <c r="AF32" s="88"/>
      <c r="AG32" s="88"/>
    </row>
    <row r="33" spans="1:33" ht="15">
      <c r="A33" s="104">
        <f t="shared" si="0"/>
        <v>1927</v>
      </c>
      <c r="B33" s="103">
        <v>0.41038666666666668</v>
      </c>
      <c r="C33" s="102">
        <v>0.41038666666666668</v>
      </c>
      <c r="D33" s="89"/>
      <c r="E33" s="101"/>
      <c r="F33" s="89"/>
      <c r="G33" s="99"/>
      <c r="H33" s="89"/>
      <c r="I33" s="100"/>
      <c r="J33" s="99"/>
      <c r="K33" s="88"/>
      <c r="L33" s="88"/>
      <c r="M33" s="88"/>
      <c r="N33" s="88"/>
      <c r="O33" s="88"/>
      <c r="P33" s="88"/>
      <c r="Q33" s="88"/>
      <c r="R33" s="88"/>
      <c r="S33" s="88"/>
      <c r="T33" s="88"/>
      <c r="U33" s="88"/>
      <c r="V33" s="88"/>
      <c r="W33" s="88"/>
      <c r="X33" s="88"/>
      <c r="Y33" s="88"/>
      <c r="Z33" s="88"/>
      <c r="AA33" s="88"/>
      <c r="AB33" s="88"/>
      <c r="AC33" s="88"/>
      <c r="AD33" s="88"/>
      <c r="AE33" s="88"/>
      <c r="AF33" s="88"/>
      <c r="AG33" s="88"/>
    </row>
    <row r="34" spans="1:33" ht="15">
      <c r="A34" s="104">
        <f t="shared" si="0"/>
        <v>1928</v>
      </c>
      <c r="B34" s="103">
        <v>0.40878666666666669</v>
      </c>
      <c r="C34" s="102">
        <v>0.40878666666666669</v>
      </c>
      <c r="D34" s="89"/>
      <c r="E34" s="101"/>
      <c r="F34" s="89"/>
      <c r="G34" s="99"/>
      <c r="H34" s="89"/>
      <c r="I34" s="100"/>
      <c r="J34" s="99"/>
      <c r="K34" s="88"/>
      <c r="L34" s="88"/>
      <c r="M34" s="88"/>
      <c r="N34" s="88"/>
      <c r="O34" s="88"/>
      <c r="P34" s="88"/>
      <c r="Q34" s="88"/>
      <c r="R34" s="88"/>
      <c r="S34" s="88"/>
      <c r="T34" s="88"/>
      <c r="U34" s="88"/>
      <c r="V34" s="88"/>
      <c r="W34" s="88"/>
      <c r="X34" s="88"/>
      <c r="Y34" s="88"/>
      <c r="Z34" s="88"/>
      <c r="AA34" s="88"/>
      <c r="AB34" s="88"/>
      <c r="AC34" s="88"/>
      <c r="AD34" s="88"/>
      <c r="AE34" s="88"/>
      <c r="AF34" s="88"/>
      <c r="AG34" s="88"/>
    </row>
    <row r="35" spans="1:33" ht="15">
      <c r="A35" s="104">
        <f t="shared" si="0"/>
        <v>1929</v>
      </c>
      <c r="B35" s="103">
        <v>0.40385333333333334</v>
      </c>
      <c r="C35" s="102">
        <v>0.40385333333333334</v>
      </c>
      <c r="D35" s="89"/>
      <c r="E35" s="101"/>
      <c r="F35" s="89"/>
      <c r="G35" s="99"/>
      <c r="H35" s="89"/>
      <c r="I35" s="100"/>
      <c r="J35" s="99"/>
      <c r="K35" s="88"/>
      <c r="L35" s="88"/>
      <c r="M35" s="88"/>
      <c r="N35" s="88"/>
      <c r="O35" s="88"/>
      <c r="P35" s="88"/>
      <c r="Q35" s="88"/>
      <c r="R35" s="88"/>
      <c r="S35" s="88"/>
      <c r="T35" s="88"/>
      <c r="U35" s="88"/>
      <c r="V35" s="88"/>
      <c r="W35" s="88"/>
      <c r="X35" s="88"/>
      <c r="Y35" s="88"/>
      <c r="Z35" s="88"/>
      <c r="AA35" s="88"/>
      <c r="AB35" s="88"/>
      <c r="AC35" s="88"/>
      <c r="AD35" s="88"/>
      <c r="AE35" s="88"/>
      <c r="AF35" s="88"/>
      <c r="AG35" s="88"/>
    </row>
    <row r="36" spans="1:33" ht="15">
      <c r="A36" s="104">
        <f t="shared" si="0"/>
        <v>1930</v>
      </c>
      <c r="B36" s="103">
        <v>0.40807500000000002</v>
      </c>
      <c r="C36" s="102">
        <v>0.40008333333333335</v>
      </c>
      <c r="D36" s="90">
        <v>0.45106000000000002</v>
      </c>
      <c r="E36" s="103">
        <v>0.39303499999999997</v>
      </c>
      <c r="F36" s="90">
        <v>0.42019999999999996</v>
      </c>
      <c r="G36" s="102">
        <v>0.43088999999999988</v>
      </c>
      <c r="H36" s="90">
        <v>0.3755</v>
      </c>
      <c r="I36" s="105">
        <v>0.40490624999999997</v>
      </c>
      <c r="J36" s="102">
        <v>0.41470833333333329</v>
      </c>
      <c r="K36" s="88"/>
      <c r="L36" s="88"/>
      <c r="M36" s="88"/>
      <c r="N36" s="88"/>
      <c r="O36" s="88"/>
      <c r="P36" s="88"/>
      <c r="Q36" s="88"/>
      <c r="R36" s="88"/>
      <c r="S36" s="88"/>
      <c r="T36" s="88"/>
      <c r="U36" s="88"/>
      <c r="V36" s="88"/>
      <c r="W36" s="88"/>
      <c r="X36" s="88"/>
      <c r="Y36" s="88"/>
      <c r="Z36" s="88"/>
      <c r="AA36" s="88"/>
      <c r="AB36" s="88"/>
      <c r="AC36" s="88"/>
      <c r="AD36" s="88"/>
      <c r="AE36" s="88"/>
      <c r="AF36" s="88"/>
      <c r="AG36" s="88"/>
    </row>
    <row r="37" spans="1:33" ht="15">
      <c r="A37" s="104">
        <f t="shared" si="0"/>
        <v>1931</v>
      </c>
      <c r="B37" s="103">
        <v>0.40507499999999996</v>
      </c>
      <c r="C37" s="102">
        <v>0.40507499999999996</v>
      </c>
      <c r="D37" s="89"/>
      <c r="E37" s="101"/>
      <c r="F37" s="89"/>
      <c r="G37" s="99"/>
      <c r="H37" s="89"/>
      <c r="I37" s="100"/>
      <c r="J37" s="99"/>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ht="15">
      <c r="A38" s="104">
        <f t="shared" si="0"/>
        <v>1932</v>
      </c>
      <c r="B38" s="103">
        <v>0.41758333333333325</v>
      </c>
      <c r="C38" s="102">
        <v>0.41758333333333325</v>
      </c>
      <c r="D38" s="89"/>
      <c r="E38" s="101"/>
      <c r="F38" s="89"/>
      <c r="G38" s="99"/>
      <c r="H38" s="89"/>
      <c r="I38" s="100"/>
      <c r="J38" s="99"/>
      <c r="K38" s="88"/>
      <c r="L38" s="88"/>
      <c r="M38" s="88"/>
      <c r="N38" s="88"/>
      <c r="O38" s="88"/>
      <c r="P38" s="88"/>
      <c r="Q38" s="88"/>
      <c r="R38" s="88"/>
      <c r="S38" s="88"/>
      <c r="T38" s="88"/>
      <c r="U38" s="88"/>
      <c r="V38" s="88"/>
      <c r="W38" s="88"/>
      <c r="X38" s="88"/>
      <c r="Y38" s="88"/>
      <c r="Z38" s="88"/>
      <c r="AA38" s="88"/>
      <c r="AB38" s="88"/>
      <c r="AC38" s="88"/>
      <c r="AD38" s="88"/>
      <c r="AE38" s="88"/>
      <c r="AF38" s="88"/>
      <c r="AG38" s="88"/>
    </row>
    <row r="39" spans="1:33" ht="15">
      <c r="A39" s="104">
        <f t="shared" ref="A39:A70" si="1">A38+1</f>
        <v>1933</v>
      </c>
      <c r="B39" s="103">
        <v>0.42011666666666664</v>
      </c>
      <c r="C39" s="102">
        <v>0.42011666666666664</v>
      </c>
      <c r="D39" s="89"/>
      <c r="E39" s="101"/>
      <c r="F39" s="89"/>
      <c r="G39" s="99"/>
      <c r="H39" s="89"/>
      <c r="I39" s="100"/>
      <c r="J39" s="99"/>
      <c r="K39" s="88"/>
      <c r="L39" s="88"/>
      <c r="M39" s="88"/>
      <c r="N39" s="88"/>
      <c r="O39" s="88"/>
      <c r="P39" s="88"/>
      <c r="Q39" s="88"/>
      <c r="R39" s="88"/>
      <c r="S39" s="88"/>
      <c r="T39" s="88"/>
      <c r="U39" s="88"/>
      <c r="V39" s="88"/>
      <c r="W39" s="88"/>
      <c r="X39" s="88"/>
      <c r="Y39" s="88"/>
      <c r="Z39" s="88"/>
      <c r="AA39" s="88"/>
      <c r="AB39" s="88"/>
      <c r="AC39" s="88"/>
      <c r="AD39" s="88"/>
      <c r="AE39" s="88"/>
      <c r="AF39" s="88"/>
      <c r="AG39" s="88"/>
    </row>
    <row r="40" spans="1:33" ht="15">
      <c r="A40" s="104">
        <f t="shared" si="1"/>
        <v>1934</v>
      </c>
      <c r="B40" s="103">
        <v>0.41814999999999997</v>
      </c>
      <c r="C40" s="102">
        <v>0.40876249999999997</v>
      </c>
      <c r="D40" s="89"/>
      <c r="E40" s="101"/>
      <c r="F40" s="89"/>
      <c r="G40" s="99"/>
      <c r="H40" s="89"/>
      <c r="I40" s="100"/>
      <c r="J40" s="99"/>
      <c r="K40" s="88"/>
      <c r="L40" s="88"/>
      <c r="M40" s="88"/>
      <c r="N40" s="88"/>
      <c r="O40" s="88"/>
      <c r="P40" s="88"/>
      <c r="Q40" s="88"/>
      <c r="R40" s="88"/>
      <c r="S40" s="88"/>
      <c r="T40" s="88"/>
      <c r="U40" s="88"/>
      <c r="V40" s="88"/>
      <c r="W40" s="88"/>
      <c r="X40" s="88"/>
      <c r="Y40" s="88"/>
      <c r="Z40" s="88"/>
      <c r="AA40" s="88"/>
      <c r="AB40" s="88"/>
      <c r="AC40" s="88"/>
      <c r="AD40" s="88"/>
      <c r="AE40" s="88"/>
      <c r="AF40" s="88"/>
      <c r="AG40" s="88"/>
    </row>
    <row r="41" spans="1:33" ht="15">
      <c r="A41" s="104">
        <f t="shared" si="1"/>
        <v>1935</v>
      </c>
      <c r="B41" s="103">
        <v>0.43065000000000003</v>
      </c>
      <c r="C41" s="102">
        <v>0.41343750000000001</v>
      </c>
      <c r="D41" s="89"/>
      <c r="E41" s="101"/>
      <c r="F41" s="89"/>
      <c r="G41" s="99"/>
      <c r="H41" s="89"/>
      <c r="I41" s="100"/>
      <c r="J41" s="99"/>
      <c r="K41" s="88"/>
      <c r="L41" s="88"/>
      <c r="M41" s="88"/>
      <c r="N41" s="88"/>
      <c r="O41" s="88"/>
      <c r="P41" s="88"/>
      <c r="Q41" s="88"/>
      <c r="R41" s="88"/>
      <c r="S41" s="88"/>
      <c r="T41" s="88"/>
      <c r="U41" s="88"/>
      <c r="V41" s="88"/>
      <c r="W41" s="88"/>
      <c r="X41" s="88"/>
      <c r="Y41" s="88"/>
      <c r="Z41" s="88"/>
      <c r="AA41" s="88"/>
      <c r="AB41" s="88"/>
      <c r="AC41" s="88"/>
      <c r="AD41" s="88"/>
      <c r="AE41" s="88"/>
      <c r="AF41" s="88"/>
      <c r="AG41" s="88"/>
    </row>
    <row r="42" spans="1:33" ht="15">
      <c r="A42" s="104">
        <f t="shared" si="1"/>
        <v>1936</v>
      </c>
      <c r="B42" s="103">
        <v>0.41628333333333334</v>
      </c>
      <c r="C42" s="102">
        <v>0.41628333333333334</v>
      </c>
      <c r="D42" s="89"/>
      <c r="E42" s="101"/>
      <c r="F42" s="89"/>
      <c r="G42" s="99"/>
      <c r="H42" s="89"/>
      <c r="I42" s="100"/>
      <c r="J42" s="99"/>
      <c r="K42" s="88"/>
      <c r="L42" s="88"/>
      <c r="M42" s="88"/>
      <c r="N42" s="88"/>
      <c r="O42" s="88"/>
      <c r="P42" s="88"/>
      <c r="Q42" s="88"/>
      <c r="R42" s="88"/>
      <c r="S42" s="88"/>
      <c r="T42" s="88"/>
      <c r="U42" s="88"/>
      <c r="V42" s="88"/>
      <c r="W42" s="88"/>
      <c r="X42" s="88"/>
      <c r="Y42" s="88"/>
      <c r="Z42" s="88"/>
      <c r="AA42" s="88"/>
      <c r="AB42" s="88"/>
      <c r="AC42" s="88"/>
      <c r="AD42" s="88"/>
      <c r="AE42" s="88"/>
      <c r="AF42" s="88"/>
      <c r="AG42" s="88"/>
    </row>
    <row r="43" spans="1:33" ht="15">
      <c r="A43" s="104">
        <f t="shared" si="1"/>
        <v>1937</v>
      </c>
      <c r="B43" s="103">
        <v>0.41243333333333326</v>
      </c>
      <c r="C43" s="102">
        <v>0.41243333333333326</v>
      </c>
      <c r="D43" s="89"/>
      <c r="E43" s="101"/>
      <c r="F43" s="89"/>
      <c r="G43" s="99"/>
      <c r="H43" s="89"/>
      <c r="I43" s="100"/>
      <c r="J43" s="99"/>
      <c r="K43" s="88"/>
      <c r="L43" s="88"/>
      <c r="M43" s="88"/>
      <c r="N43" s="88"/>
      <c r="O43" s="88"/>
      <c r="P43" s="88"/>
      <c r="Q43" s="88"/>
      <c r="R43" s="88"/>
      <c r="S43" s="88"/>
      <c r="T43" s="88"/>
      <c r="U43" s="88"/>
      <c r="V43" s="88"/>
      <c r="W43" s="88"/>
      <c r="X43" s="88"/>
      <c r="Y43" s="88"/>
      <c r="Z43" s="88"/>
      <c r="AA43" s="88"/>
      <c r="AB43" s="88"/>
      <c r="AC43" s="88"/>
      <c r="AD43" s="88"/>
      <c r="AE43" s="88"/>
      <c r="AF43" s="88"/>
      <c r="AG43" s="88"/>
    </row>
    <row r="44" spans="1:33" ht="15">
      <c r="A44" s="104">
        <f t="shared" si="1"/>
        <v>1938</v>
      </c>
      <c r="B44" s="103">
        <v>0.41579999999999995</v>
      </c>
      <c r="C44" s="102">
        <v>0.41579999999999995</v>
      </c>
      <c r="D44" s="89"/>
      <c r="E44" s="101"/>
      <c r="F44" s="89"/>
      <c r="G44" s="99"/>
      <c r="H44" s="89"/>
      <c r="I44" s="100"/>
      <c r="J44" s="99"/>
      <c r="K44" s="88"/>
      <c r="L44" s="88"/>
      <c r="M44" s="88"/>
      <c r="N44" s="88"/>
      <c r="O44" s="88"/>
      <c r="P44" s="88"/>
      <c r="Q44" s="88"/>
      <c r="R44" s="88"/>
      <c r="S44" s="88"/>
      <c r="T44" s="88"/>
      <c r="U44" s="88"/>
      <c r="V44" s="88"/>
      <c r="W44" s="88"/>
      <c r="X44" s="88"/>
      <c r="Y44" s="88"/>
      <c r="Z44" s="88"/>
      <c r="AA44" s="88"/>
      <c r="AB44" s="88"/>
      <c r="AC44" s="88"/>
      <c r="AD44" s="88"/>
      <c r="AE44" s="88"/>
      <c r="AF44" s="88"/>
      <c r="AG44" s="88"/>
    </row>
    <row r="45" spans="1:33" ht="15">
      <c r="A45" s="104">
        <f t="shared" si="1"/>
        <v>1939</v>
      </c>
      <c r="B45" s="103">
        <v>0.38065000000000004</v>
      </c>
      <c r="C45" s="102">
        <v>0.38065000000000004</v>
      </c>
      <c r="D45" s="89"/>
      <c r="E45" s="101"/>
      <c r="F45" s="89"/>
      <c r="G45" s="99"/>
      <c r="H45" s="89"/>
      <c r="I45" s="100"/>
      <c r="J45" s="99"/>
      <c r="K45" s="88"/>
      <c r="L45" s="88"/>
      <c r="M45" s="88"/>
      <c r="N45" s="88"/>
      <c r="O45" s="88"/>
      <c r="P45" s="88"/>
      <c r="Q45" s="88"/>
      <c r="R45" s="88"/>
      <c r="S45" s="88"/>
      <c r="T45" s="88"/>
      <c r="U45" s="88"/>
      <c r="V45" s="88"/>
      <c r="W45" s="88"/>
      <c r="X45" s="88"/>
      <c r="Y45" s="88"/>
      <c r="Z45" s="88"/>
      <c r="AA45" s="88"/>
      <c r="AB45" s="88"/>
      <c r="AC45" s="88"/>
      <c r="AD45" s="88"/>
      <c r="AE45" s="88"/>
      <c r="AF45" s="88"/>
      <c r="AG45" s="88"/>
    </row>
    <row r="46" spans="1:33" ht="15">
      <c r="A46" s="104">
        <f t="shared" si="1"/>
        <v>1940</v>
      </c>
      <c r="B46" s="103">
        <v>0.37819999999999998</v>
      </c>
      <c r="C46" s="102">
        <v>0.37819999999999998</v>
      </c>
      <c r="D46" s="90">
        <v>0.36477999999999999</v>
      </c>
      <c r="E46" s="103">
        <v>0.33923999999999993</v>
      </c>
      <c r="F46" s="90">
        <v>0.34399999999999997</v>
      </c>
      <c r="G46" s="102">
        <v>0.33484999999999998</v>
      </c>
      <c r="H46" s="90">
        <v>0.33283750000000006</v>
      </c>
      <c r="I46" s="105">
        <v>0.33773187500000001</v>
      </c>
      <c r="J46" s="102">
        <v>0.33936333333333329</v>
      </c>
      <c r="K46" s="88"/>
      <c r="L46" s="88"/>
      <c r="M46" s="88"/>
      <c r="N46" s="88"/>
      <c r="O46" s="88"/>
      <c r="P46" s="88"/>
      <c r="Q46" s="88"/>
      <c r="R46" s="88"/>
      <c r="S46" s="88"/>
      <c r="T46" s="88"/>
      <c r="U46" s="88"/>
      <c r="V46" s="88"/>
      <c r="W46" s="88"/>
      <c r="X46" s="88"/>
      <c r="Y46" s="88"/>
      <c r="Z46" s="88"/>
      <c r="AA46" s="88"/>
      <c r="AB46" s="88"/>
      <c r="AC46" s="88"/>
      <c r="AD46" s="88"/>
      <c r="AE46" s="88"/>
      <c r="AF46" s="88"/>
      <c r="AG46" s="88"/>
    </row>
    <row r="47" spans="1:33" ht="15">
      <c r="A47" s="104">
        <f t="shared" si="1"/>
        <v>1941</v>
      </c>
      <c r="B47" s="103">
        <v>0.36945</v>
      </c>
      <c r="C47" s="102">
        <v>0.35993333333333338</v>
      </c>
      <c r="D47" s="89"/>
      <c r="E47" s="101"/>
      <c r="F47" s="89"/>
      <c r="G47" s="99"/>
      <c r="H47" s="89"/>
      <c r="I47" s="100"/>
      <c r="J47" s="99"/>
      <c r="K47" s="88"/>
      <c r="L47" s="88"/>
      <c r="M47" s="88"/>
      <c r="N47" s="88"/>
      <c r="O47" s="88"/>
      <c r="P47" s="88"/>
      <c r="Q47" s="88"/>
      <c r="R47" s="88"/>
      <c r="S47" s="88"/>
      <c r="T47" s="88"/>
      <c r="U47" s="88"/>
      <c r="V47" s="88"/>
      <c r="W47" s="88"/>
      <c r="X47" s="88"/>
      <c r="Y47" s="88"/>
      <c r="Z47" s="88"/>
      <c r="AA47" s="88"/>
      <c r="AB47" s="88"/>
      <c r="AC47" s="88"/>
      <c r="AD47" s="88"/>
      <c r="AE47" s="88"/>
      <c r="AF47" s="88"/>
      <c r="AG47" s="88"/>
    </row>
    <row r="48" spans="1:33" ht="15">
      <c r="A48" s="104">
        <f t="shared" si="1"/>
        <v>1942</v>
      </c>
      <c r="B48" s="103">
        <v>0.34555000000000002</v>
      </c>
      <c r="C48" s="102">
        <v>0.34555000000000002</v>
      </c>
      <c r="D48" s="89"/>
      <c r="E48" s="101"/>
      <c r="F48" s="89"/>
      <c r="G48" s="99"/>
      <c r="H48" s="89"/>
      <c r="I48" s="100"/>
      <c r="J48" s="99"/>
      <c r="K48" s="88"/>
      <c r="L48" s="88"/>
      <c r="M48" s="88"/>
      <c r="N48" s="88"/>
      <c r="O48" s="88"/>
      <c r="P48" s="88"/>
      <c r="Q48" s="88"/>
      <c r="R48" s="88"/>
      <c r="S48" s="88"/>
      <c r="T48" s="88"/>
      <c r="U48" s="88"/>
      <c r="V48" s="88"/>
      <c r="W48" s="88"/>
      <c r="X48" s="88"/>
      <c r="Y48" s="88"/>
      <c r="Z48" s="88"/>
      <c r="AA48" s="88"/>
      <c r="AB48" s="88"/>
      <c r="AC48" s="88"/>
      <c r="AD48" s="88"/>
      <c r="AE48" s="88"/>
      <c r="AF48" s="88"/>
      <c r="AG48" s="88"/>
    </row>
    <row r="49" spans="1:33" ht="15">
      <c r="A49" s="104">
        <f t="shared" si="1"/>
        <v>1943</v>
      </c>
      <c r="B49" s="103">
        <v>0.32955000000000001</v>
      </c>
      <c r="C49" s="102">
        <v>0.33839999999999998</v>
      </c>
      <c r="D49" s="89"/>
      <c r="E49" s="101"/>
      <c r="F49" s="89"/>
      <c r="G49" s="99"/>
      <c r="H49" s="89"/>
      <c r="I49" s="100"/>
      <c r="J49" s="99"/>
      <c r="K49" s="88"/>
      <c r="L49" s="88"/>
      <c r="M49" s="88"/>
      <c r="N49" s="88"/>
      <c r="O49" s="88"/>
      <c r="P49" s="88"/>
      <c r="Q49" s="88"/>
      <c r="R49" s="88"/>
      <c r="S49" s="88"/>
      <c r="T49" s="88"/>
      <c r="U49" s="88"/>
      <c r="V49" s="88"/>
      <c r="W49" s="88"/>
      <c r="X49" s="88"/>
      <c r="Y49" s="88"/>
      <c r="Z49" s="88"/>
      <c r="AA49" s="88"/>
      <c r="AB49" s="88"/>
      <c r="AC49" s="88"/>
      <c r="AD49" s="88"/>
      <c r="AE49" s="88"/>
      <c r="AF49" s="88"/>
      <c r="AG49" s="88"/>
    </row>
    <row r="50" spans="1:33" ht="15">
      <c r="A50" s="104">
        <f t="shared" si="1"/>
        <v>1944</v>
      </c>
      <c r="B50" s="103">
        <v>0.31435000000000002</v>
      </c>
      <c r="C50" s="102">
        <v>0.32570000000000005</v>
      </c>
      <c r="D50" s="89"/>
      <c r="E50" s="101"/>
      <c r="F50" s="89"/>
      <c r="G50" s="99"/>
      <c r="H50" s="89"/>
      <c r="I50" s="100"/>
      <c r="J50" s="99"/>
      <c r="K50" s="88"/>
      <c r="L50" s="88"/>
      <c r="M50" s="88"/>
      <c r="N50" s="88"/>
      <c r="O50" s="88"/>
      <c r="P50" s="88"/>
      <c r="Q50" s="88"/>
      <c r="R50" s="88"/>
      <c r="S50" s="88"/>
      <c r="T50" s="88"/>
      <c r="U50" s="88"/>
      <c r="V50" s="88"/>
      <c r="W50" s="88"/>
      <c r="X50" s="88"/>
      <c r="Y50" s="88"/>
      <c r="Z50" s="88"/>
      <c r="AA50" s="88"/>
      <c r="AB50" s="88"/>
      <c r="AC50" s="88"/>
      <c r="AD50" s="88"/>
      <c r="AE50" s="88"/>
      <c r="AF50" s="88"/>
      <c r="AG50" s="88"/>
    </row>
    <row r="51" spans="1:33" ht="15">
      <c r="A51" s="104">
        <f t="shared" si="1"/>
        <v>1945</v>
      </c>
      <c r="B51" s="103">
        <v>0.31674999999999998</v>
      </c>
      <c r="C51" s="102">
        <v>0.32526666666666665</v>
      </c>
      <c r="D51" s="89"/>
      <c r="E51" s="101"/>
      <c r="F51" s="89"/>
      <c r="G51" s="99"/>
      <c r="H51" s="89"/>
      <c r="I51" s="100"/>
      <c r="J51" s="99"/>
      <c r="K51" s="88"/>
      <c r="L51" s="88"/>
      <c r="M51" s="88"/>
      <c r="N51" s="88"/>
      <c r="O51" s="88"/>
      <c r="P51" s="88"/>
      <c r="Q51" s="88"/>
      <c r="R51" s="88"/>
      <c r="S51" s="88"/>
      <c r="T51" s="88"/>
      <c r="U51" s="88"/>
      <c r="V51" s="88"/>
      <c r="W51" s="88"/>
      <c r="X51" s="88"/>
      <c r="Y51" s="88"/>
      <c r="Z51" s="88"/>
      <c r="AA51" s="88"/>
      <c r="AB51" s="88"/>
      <c r="AC51" s="88"/>
      <c r="AD51" s="88"/>
      <c r="AE51" s="88"/>
      <c r="AF51" s="88"/>
      <c r="AG51" s="88"/>
    </row>
    <row r="52" spans="1:33" ht="15">
      <c r="A52" s="104">
        <f t="shared" si="1"/>
        <v>1946</v>
      </c>
      <c r="B52" s="103">
        <v>0.33509999999999995</v>
      </c>
      <c r="C52" s="102">
        <v>0.33769999999999994</v>
      </c>
      <c r="D52" s="89"/>
      <c r="E52" s="101"/>
      <c r="F52" s="89"/>
      <c r="G52" s="99"/>
      <c r="H52" s="89"/>
      <c r="I52" s="100"/>
      <c r="J52" s="99"/>
      <c r="K52" s="88"/>
      <c r="L52" s="88"/>
      <c r="M52" s="88"/>
      <c r="N52" s="88"/>
      <c r="O52" s="88"/>
      <c r="P52" s="88"/>
      <c r="Q52" s="88"/>
      <c r="R52" s="88"/>
      <c r="S52" s="88"/>
      <c r="T52" s="88"/>
      <c r="U52" s="88"/>
      <c r="V52" s="88"/>
      <c r="W52" s="88"/>
      <c r="X52" s="88"/>
      <c r="Y52" s="88"/>
      <c r="Z52" s="88"/>
      <c r="AA52" s="88"/>
      <c r="AB52" s="88"/>
      <c r="AC52" s="88"/>
      <c r="AD52" s="88"/>
      <c r="AE52" s="88"/>
      <c r="AF52" s="88"/>
      <c r="AG52" s="88"/>
    </row>
    <row r="53" spans="1:33" ht="15">
      <c r="A53" s="104">
        <f t="shared" si="1"/>
        <v>1947</v>
      </c>
      <c r="B53" s="103">
        <v>0.33295000000000002</v>
      </c>
      <c r="C53" s="102">
        <v>0.32893333333333336</v>
      </c>
      <c r="D53" s="89"/>
      <c r="E53" s="101"/>
      <c r="F53" s="89"/>
      <c r="G53" s="99"/>
      <c r="H53" s="89"/>
      <c r="I53" s="100"/>
      <c r="J53" s="99"/>
      <c r="K53" s="88"/>
      <c r="L53" s="88"/>
      <c r="M53" s="88"/>
      <c r="N53" s="88"/>
      <c r="O53" s="88"/>
      <c r="P53" s="88"/>
      <c r="Q53" s="88"/>
      <c r="R53" s="88"/>
      <c r="S53" s="88"/>
      <c r="T53" s="88"/>
      <c r="U53" s="88"/>
      <c r="V53" s="88"/>
      <c r="W53" s="88"/>
      <c r="X53" s="88"/>
      <c r="Y53" s="88"/>
      <c r="Z53" s="88"/>
      <c r="AA53" s="88"/>
      <c r="AB53" s="88"/>
      <c r="AC53" s="88"/>
      <c r="AD53" s="88"/>
      <c r="AE53" s="88"/>
      <c r="AF53" s="88"/>
      <c r="AG53" s="88"/>
    </row>
    <row r="54" spans="1:33" ht="15">
      <c r="A54" s="104">
        <f t="shared" si="1"/>
        <v>1948</v>
      </c>
      <c r="B54" s="103">
        <v>0.32629999999999998</v>
      </c>
      <c r="C54" s="102">
        <v>0.3201</v>
      </c>
      <c r="D54" s="89"/>
      <c r="E54" s="101"/>
      <c r="F54" s="89"/>
      <c r="G54" s="99"/>
      <c r="H54" s="89"/>
      <c r="I54" s="100"/>
      <c r="J54" s="99"/>
      <c r="K54" s="88"/>
      <c r="L54" s="88"/>
      <c r="M54" s="88"/>
      <c r="N54" s="88"/>
      <c r="O54" s="88"/>
      <c r="P54" s="88"/>
      <c r="Q54" s="88"/>
      <c r="R54" s="88"/>
      <c r="S54" s="88"/>
      <c r="T54" s="88"/>
      <c r="U54" s="88"/>
      <c r="V54" s="88"/>
      <c r="W54" s="88"/>
      <c r="X54" s="88"/>
      <c r="Y54" s="88"/>
      <c r="Z54" s="88"/>
      <c r="AA54" s="88"/>
      <c r="AB54" s="88"/>
      <c r="AC54" s="88"/>
      <c r="AD54" s="88"/>
      <c r="AE54" s="88"/>
      <c r="AF54" s="88"/>
      <c r="AG54" s="88"/>
    </row>
    <row r="55" spans="1:33" ht="15">
      <c r="A55" s="104">
        <f t="shared" si="1"/>
        <v>1949</v>
      </c>
      <c r="B55" s="103">
        <v>0.32225000000000004</v>
      </c>
      <c r="C55" s="102">
        <v>0.316</v>
      </c>
      <c r="D55" s="89"/>
      <c r="E55" s="101"/>
      <c r="F55" s="89"/>
      <c r="G55" s="99"/>
      <c r="H55" s="89"/>
      <c r="I55" s="100"/>
      <c r="J55" s="99"/>
      <c r="K55" s="88"/>
      <c r="L55" s="88"/>
      <c r="M55" s="88"/>
      <c r="N55" s="88"/>
      <c r="O55" s="88"/>
      <c r="P55" s="88"/>
      <c r="Q55" s="88"/>
      <c r="R55" s="88"/>
      <c r="S55" s="88"/>
      <c r="T55" s="88"/>
      <c r="U55" s="88"/>
      <c r="V55" s="88"/>
      <c r="W55" s="88"/>
      <c r="X55" s="88"/>
      <c r="Y55" s="88"/>
      <c r="Z55" s="88"/>
      <c r="AA55" s="88"/>
      <c r="AB55" s="88"/>
      <c r="AC55" s="88"/>
      <c r="AD55" s="88"/>
      <c r="AE55" s="88"/>
      <c r="AF55" s="88"/>
      <c r="AG55" s="88"/>
    </row>
    <row r="56" spans="1:33" ht="15">
      <c r="A56" s="104">
        <f t="shared" si="1"/>
        <v>1950</v>
      </c>
      <c r="B56" s="103">
        <v>0.33184999999999998</v>
      </c>
      <c r="C56" s="102">
        <v>0.32206666666666667</v>
      </c>
      <c r="D56" s="90">
        <v>0.33688999999999997</v>
      </c>
      <c r="E56" s="103">
        <v>0.30343333333333333</v>
      </c>
      <c r="F56" s="90">
        <v>0.33199999999999996</v>
      </c>
      <c r="G56" s="102">
        <v>0.33795999999999998</v>
      </c>
      <c r="H56" s="90">
        <v>0.29442000000000002</v>
      </c>
      <c r="I56" s="105">
        <v>0.31695333333333331</v>
      </c>
      <c r="J56" s="102">
        <v>0.32446444444444444</v>
      </c>
      <c r="K56" s="88"/>
      <c r="L56" s="88"/>
      <c r="M56" s="88"/>
      <c r="N56" s="88"/>
      <c r="O56" s="88"/>
      <c r="P56" s="88"/>
      <c r="Q56" s="88"/>
      <c r="R56" s="88"/>
      <c r="S56" s="88"/>
      <c r="T56" s="88"/>
      <c r="U56" s="88"/>
      <c r="V56" s="88"/>
      <c r="W56" s="88"/>
      <c r="X56" s="88"/>
      <c r="Y56" s="88"/>
      <c r="Z56" s="88"/>
      <c r="AA56" s="88"/>
      <c r="AB56" s="88"/>
      <c r="AC56" s="88"/>
      <c r="AD56" s="88"/>
      <c r="AE56" s="88"/>
      <c r="AF56" s="88"/>
      <c r="AG56" s="88"/>
    </row>
    <row r="57" spans="1:33" ht="15">
      <c r="A57" s="104">
        <f t="shared" si="1"/>
        <v>1951</v>
      </c>
      <c r="B57" s="103">
        <v>0.32300000000000001</v>
      </c>
      <c r="C57" s="102">
        <v>0.31479999999999997</v>
      </c>
      <c r="D57" s="89"/>
      <c r="E57" s="101"/>
      <c r="F57" s="89"/>
      <c r="G57" s="99"/>
      <c r="H57" s="89"/>
      <c r="I57" s="100"/>
      <c r="J57" s="99"/>
      <c r="K57" s="88"/>
      <c r="L57" s="88"/>
      <c r="M57" s="88"/>
      <c r="N57" s="88"/>
      <c r="O57" s="88"/>
      <c r="P57" s="88"/>
      <c r="Q57" s="88"/>
      <c r="R57" s="88"/>
      <c r="S57" s="88"/>
      <c r="T57" s="88"/>
      <c r="U57" s="88"/>
      <c r="V57" s="88"/>
      <c r="W57" s="88"/>
      <c r="X57" s="88"/>
      <c r="Y57" s="88"/>
      <c r="Z57" s="88"/>
      <c r="AA57" s="88"/>
      <c r="AB57" s="88"/>
      <c r="AC57" s="88"/>
      <c r="AD57" s="88"/>
      <c r="AE57" s="88"/>
      <c r="AF57" s="88"/>
      <c r="AG57" s="88"/>
    </row>
    <row r="58" spans="1:33" ht="15">
      <c r="A58" s="104">
        <f t="shared" si="1"/>
        <v>1952</v>
      </c>
      <c r="B58" s="103">
        <v>0.32084999999999997</v>
      </c>
      <c r="C58" s="102">
        <v>0.31083333333333335</v>
      </c>
      <c r="D58" s="89"/>
      <c r="E58" s="101"/>
      <c r="F58" s="89"/>
      <c r="G58" s="99"/>
      <c r="H58" s="89"/>
      <c r="I58" s="100"/>
      <c r="J58" s="99"/>
      <c r="K58" s="88"/>
      <c r="L58" s="88"/>
      <c r="M58" s="88"/>
      <c r="N58" s="88"/>
      <c r="O58" s="88"/>
      <c r="P58" s="88"/>
      <c r="Q58" s="88"/>
      <c r="R58" s="88"/>
      <c r="S58" s="88"/>
      <c r="T58" s="88"/>
      <c r="U58" s="88"/>
      <c r="V58" s="88"/>
      <c r="W58" s="88"/>
      <c r="X58" s="88"/>
      <c r="Y58" s="88"/>
      <c r="Z58" s="88"/>
      <c r="AA58" s="88"/>
      <c r="AB58" s="88"/>
      <c r="AC58" s="88"/>
      <c r="AD58" s="88"/>
      <c r="AE58" s="88"/>
      <c r="AF58" s="88"/>
      <c r="AG58" s="88"/>
    </row>
    <row r="59" spans="1:33" ht="15">
      <c r="A59" s="104">
        <f t="shared" si="1"/>
        <v>1953</v>
      </c>
      <c r="B59" s="103">
        <v>0.31695000000000001</v>
      </c>
      <c r="C59" s="102">
        <v>0.30996666666666667</v>
      </c>
      <c r="D59" s="89"/>
      <c r="E59" s="101"/>
      <c r="F59" s="89"/>
      <c r="G59" s="99"/>
      <c r="H59" s="89"/>
      <c r="I59" s="100"/>
      <c r="J59" s="99"/>
      <c r="K59" s="88"/>
      <c r="L59" s="88"/>
      <c r="M59" s="88"/>
      <c r="N59" s="88"/>
      <c r="O59" s="88"/>
      <c r="P59" s="88"/>
      <c r="Q59" s="88"/>
      <c r="R59" s="88"/>
      <c r="S59" s="88"/>
      <c r="T59" s="88"/>
      <c r="U59" s="88"/>
      <c r="V59" s="88"/>
      <c r="W59" s="88"/>
      <c r="X59" s="88"/>
      <c r="Y59" s="88"/>
      <c r="Z59" s="88"/>
      <c r="AA59" s="88"/>
      <c r="AB59" s="88"/>
      <c r="AC59" s="88"/>
      <c r="AD59" s="88"/>
      <c r="AE59" s="88"/>
      <c r="AF59" s="88"/>
      <c r="AG59" s="88"/>
    </row>
    <row r="60" spans="1:33" ht="15">
      <c r="A60" s="104">
        <f t="shared" si="1"/>
        <v>1954</v>
      </c>
      <c r="B60" s="103">
        <v>0.32079999999999997</v>
      </c>
      <c r="C60" s="102">
        <v>0.31123333333333331</v>
      </c>
      <c r="D60" s="89"/>
      <c r="E60" s="101"/>
      <c r="F60" s="89"/>
      <c r="G60" s="99"/>
      <c r="H60" s="89"/>
      <c r="I60" s="100"/>
      <c r="J60" s="99"/>
      <c r="K60" s="88"/>
      <c r="L60" s="88"/>
      <c r="M60" s="88"/>
      <c r="N60" s="88"/>
      <c r="O60" s="88"/>
      <c r="P60" s="88"/>
      <c r="Q60" s="88"/>
      <c r="R60" s="88"/>
      <c r="S60" s="88"/>
      <c r="T60" s="88"/>
      <c r="U60" s="88"/>
      <c r="V60" s="88"/>
      <c r="W60" s="88"/>
      <c r="X60" s="88"/>
      <c r="Y60" s="88"/>
      <c r="Z60" s="88"/>
      <c r="AA60" s="88"/>
      <c r="AB60" s="88"/>
      <c r="AC60" s="88"/>
      <c r="AD60" s="88"/>
      <c r="AE60" s="88"/>
      <c r="AF60" s="88"/>
      <c r="AG60" s="88"/>
    </row>
    <row r="61" spans="1:33" ht="15">
      <c r="A61" s="104">
        <f t="shared" si="1"/>
        <v>1955</v>
      </c>
      <c r="B61" s="103">
        <v>0.32340000000000002</v>
      </c>
      <c r="C61" s="102">
        <v>0.3116666666666667</v>
      </c>
      <c r="D61" s="89"/>
      <c r="E61" s="101"/>
      <c r="F61" s="89"/>
      <c r="G61" s="99"/>
      <c r="H61" s="89"/>
      <c r="I61" s="100"/>
      <c r="J61" s="99"/>
      <c r="K61" s="88"/>
      <c r="L61" s="88"/>
      <c r="M61" s="88"/>
      <c r="N61" s="88"/>
      <c r="O61" s="88"/>
      <c r="P61" s="88"/>
      <c r="Q61" s="88"/>
      <c r="R61" s="88"/>
      <c r="S61" s="88"/>
      <c r="T61" s="88"/>
      <c r="U61" s="88"/>
      <c r="V61" s="88"/>
      <c r="W61" s="88"/>
      <c r="X61" s="88"/>
      <c r="Y61" s="88"/>
      <c r="Z61" s="88"/>
      <c r="AA61" s="88"/>
      <c r="AB61" s="88"/>
      <c r="AC61" s="88"/>
      <c r="AD61" s="88"/>
      <c r="AE61" s="88"/>
      <c r="AF61" s="88"/>
      <c r="AG61" s="88"/>
    </row>
    <row r="62" spans="1:33" ht="15">
      <c r="A62" s="104">
        <f t="shared" si="1"/>
        <v>1956</v>
      </c>
      <c r="B62" s="103">
        <v>0.32034999999999997</v>
      </c>
      <c r="C62" s="102">
        <v>0.30966666666666665</v>
      </c>
      <c r="D62" s="89"/>
      <c r="E62" s="101"/>
      <c r="F62" s="89"/>
      <c r="G62" s="99"/>
      <c r="H62" s="89"/>
      <c r="I62" s="100"/>
      <c r="J62" s="99"/>
      <c r="K62" s="88"/>
      <c r="L62" s="88"/>
      <c r="M62" s="88"/>
      <c r="N62" s="88"/>
      <c r="O62" s="88"/>
      <c r="P62" s="88"/>
      <c r="Q62" s="88"/>
      <c r="R62" s="88"/>
      <c r="S62" s="88"/>
      <c r="T62" s="88"/>
      <c r="U62" s="88"/>
      <c r="V62" s="88"/>
      <c r="W62" s="88"/>
      <c r="X62" s="88"/>
      <c r="Y62" s="88"/>
      <c r="Z62" s="88"/>
      <c r="AA62" s="88"/>
      <c r="AB62" s="88"/>
      <c r="AC62" s="88"/>
      <c r="AD62" s="88"/>
      <c r="AE62" s="88"/>
      <c r="AF62" s="88"/>
      <c r="AG62" s="88"/>
    </row>
    <row r="63" spans="1:33" ht="15">
      <c r="A63" s="104">
        <f t="shared" si="1"/>
        <v>1957</v>
      </c>
      <c r="B63" s="103">
        <v>0.32133333333333336</v>
      </c>
      <c r="C63" s="102">
        <v>0.314025</v>
      </c>
      <c r="D63" s="89"/>
      <c r="E63" s="101"/>
      <c r="F63" s="89"/>
      <c r="G63" s="99"/>
      <c r="H63" s="89"/>
      <c r="I63" s="100"/>
      <c r="J63" s="99"/>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15">
      <c r="A64" s="104">
        <f t="shared" si="1"/>
        <v>1958</v>
      </c>
      <c r="B64" s="103">
        <v>0.31884999999999997</v>
      </c>
      <c r="C64" s="102">
        <v>0.31096666666666667</v>
      </c>
      <c r="D64" s="89"/>
      <c r="E64" s="101"/>
      <c r="F64" s="89"/>
      <c r="G64" s="99"/>
      <c r="H64" s="89"/>
      <c r="I64" s="100"/>
      <c r="J64" s="99"/>
      <c r="K64" s="88"/>
      <c r="L64" s="88"/>
      <c r="M64" s="88"/>
      <c r="N64" s="88"/>
      <c r="O64" s="88"/>
      <c r="P64" s="88"/>
      <c r="Q64" s="88"/>
      <c r="R64" s="88"/>
      <c r="S64" s="88"/>
      <c r="T64" s="88"/>
      <c r="U64" s="88"/>
      <c r="V64" s="88"/>
      <c r="W64" s="88"/>
      <c r="X64" s="88"/>
      <c r="Y64" s="88"/>
      <c r="Z64" s="88"/>
      <c r="AA64" s="88"/>
      <c r="AB64" s="88"/>
      <c r="AC64" s="88"/>
      <c r="AD64" s="88"/>
      <c r="AE64" s="88"/>
      <c r="AF64" s="88"/>
      <c r="AG64" s="88"/>
    </row>
    <row r="65" spans="1:33" ht="15">
      <c r="A65" s="104">
        <f t="shared" si="1"/>
        <v>1959</v>
      </c>
      <c r="B65" s="103">
        <v>0.32920000000000005</v>
      </c>
      <c r="C65" s="102">
        <v>0.31966666666666671</v>
      </c>
      <c r="D65" s="89"/>
      <c r="E65" s="101"/>
      <c r="F65" s="89"/>
      <c r="G65" s="99"/>
      <c r="H65" s="89"/>
      <c r="I65" s="100"/>
      <c r="J65" s="99"/>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3" ht="15">
      <c r="A66" s="104">
        <f t="shared" si="1"/>
        <v>1960</v>
      </c>
      <c r="B66" s="103">
        <v>0.33169999999999999</v>
      </c>
      <c r="C66" s="102">
        <v>0.32229999999999998</v>
      </c>
      <c r="D66" s="90">
        <v>0.34130000000000005</v>
      </c>
      <c r="E66" s="103">
        <v>0.29368888888888883</v>
      </c>
      <c r="F66" s="90">
        <v>0.31</v>
      </c>
      <c r="G66" s="102">
        <v>0.36063999999999996</v>
      </c>
      <c r="H66" s="90">
        <v>0.30054999999999998</v>
      </c>
      <c r="I66" s="105">
        <v>0.31621972222222217</v>
      </c>
      <c r="J66" s="102">
        <v>0.32144296296296293</v>
      </c>
      <c r="K66" s="88"/>
      <c r="L66" s="88"/>
      <c r="M66" s="88"/>
      <c r="N66" s="88"/>
      <c r="O66" s="88"/>
      <c r="P66" s="88"/>
      <c r="Q66" s="88"/>
      <c r="R66" s="88"/>
      <c r="S66" s="88"/>
      <c r="T66" s="88"/>
      <c r="U66" s="88"/>
      <c r="V66" s="88"/>
      <c r="W66" s="88"/>
      <c r="X66" s="88"/>
      <c r="Y66" s="88"/>
      <c r="Z66" s="88"/>
      <c r="AA66" s="88"/>
      <c r="AB66" s="88"/>
      <c r="AC66" s="88"/>
      <c r="AD66" s="88"/>
      <c r="AE66" s="88"/>
      <c r="AF66" s="88"/>
      <c r="AG66" s="88"/>
    </row>
    <row r="67" spans="1:33" ht="15">
      <c r="A67" s="104">
        <f t="shared" si="1"/>
        <v>1961</v>
      </c>
      <c r="B67" s="103">
        <v>0.34110000000000001</v>
      </c>
      <c r="C67" s="102">
        <v>0.3286</v>
      </c>
      <c r="D67" s="89"/>
      <c r="E67" s="101"/>
      <c r="F67" s="89"/>
      <c r="G67" s="99"/>
      <c r="H67" s="89"/>
      <c r="I67" s="100"/>
      <c r="J67" s="99"/>
      <c r="K67" s="88"/>
      <c r="L67" s="88"/>
      <c r="M67" s="88"/>
      <c r="N67" s="88"/>
      <c r="O67" s="88"/>
      <c r="P67" s="88"/>
      <c r="Q67" s="88"/>
      <c r="R67" s="88"/>
      <c r="S67" s="88"/>
      <c r="T67" s="88"/>
      <c r="U67" s="88"/>
      <c r="V67" s="88"/>
      <c r="W67" s="88"/>
      <c r="X67" s="88"/>
      <c r="Y67" s="88"/>
      <c r="Z67" s="88"/>
      <c r="AA67" s="88"/>
      <c r="AB67" s="88"/>
      <c r="AC67" s="88"/>
      <c r="AD67" s="88"/>
      <c r="AE67" s="88"/>
      <c r="AF67" s="88"/>
      <c r="AG67" s="88"/>
    </row>
    <row r="68" spans="1:33" ht="15">
      <c r="A68" s="104">
        <f t="shared" si="1"/>
        <v>1962</v>
      </c>
      <c r="B68" s="103">
        <v>0.32624999999999998</v>
      </c>
      <c r="C68" s="102">
        <v>0.3177666666666667</v>
      </c>
      <c r="D68" s="89"/>
      <c r="E68" s="101"/>
      <c r="F68" s="89"/>
      <c r="G68" s="99"/>
      <c r="H68" s="89"/>
      <c r="I68" s="100"/>
      <c r="J68" s="99"/>
      <c r="K68" s="88"/>
      <c r="L68" s="88"/>
      <c r="M68" s="88"/>
      <c r="N68" s="88"/>
      <c r="O68" s="88"/>
      <c r="P68" s="88"/>
      <c r="Q68" s="88"/>
      <c r="R68" s="88"/>
      <c r="S68" s="88"/>
      <c r="T68" s="88"/>
      <c r="U68" s="88"/>
      <c r="V68" s="88"/>
      <c r="W68" s="88"/>
      <c r="X68" s="88"/>
      <c r="Y68" s="88"/>
      <c r="Z68" s="88"/>
      <c r="AA68" s="88"/>
      <c r="AB68" s="88"/>
      <c r="AC68" s="88"/>
      <c r="AD68" s="88"/>
      <c r="AE68" s="88"/>
      <c r="AF68" s="88"/>
      <c r="AG68" s="88"/>
    </row>
    <row r="69" spans="1:33" ht="15">
      <c r="A69" s="104">
        <f t="shared" si="1"/>
        <v>1963</v>
      </c>
      <c r="B69" s="103">
        <v>0.33174999999999999</v>
      </c>
      <c r="C69" s="102">
        <v>0.32100000000000001</v>
      </c>
      <c r="D69" s="89"/>
      <c r="E69" s="101"/>
      <c r="F69" s="89"/>
      <c r="G69" s="99"/>
      <c r="H69" s="89"/>
      <c r="I69" s="100"/>
      <c r="J69" s="99"/>
      <c r="K69" s="88"/>
      <c r="L69" s="88"/>
      <c r="M69" s="88"/>
      <c r="N69" s="88"/>
      <c r="O69" s="88"/>
      <c r="P69" s="88"/>
      <c r="Q69" s="88"/>
      <c r="R69" s="88"/>
      <c r="S69" s="88"/>
      <c r="T69" s="88"/>
      <c r="U69" s="88"/>
      <c r="V69" s="88"/>
      <c r="W69" s="88"/>
      <c r="X69" s="88"/>
      <c r="Y69" s="88"/>
      <c r="Z69" s="88"/>
      <c r="AA69" s="88"/>
      <c r="AB69" s="88"/>
      <c r="AC69" s="88"/>
      <c r="AD69" s="88"/>
      <c r="AE69" s="88"/>
      <c r="AF69" s="88"/>
      <c r="AG69" s="88"/>
    </row>
    <row r="70" spans="1:33" ht="15">
      <c r="A70" s="104">
        <f t="shared" si="1"/>
        <v>1964</v>
      </c>
      <c r="B70" s="103">
        <v>0.33374999999999999</v>
      </c>
      <c r="C70" s="102">
        <v>0.32183333333333336</v>
      </c>
      <c r="D70" s="89"/>
      <c r="E70" s="101"/>
      <c r="F70" s="89"/>
      <c r="G70" s="99"/>
      <c r="H70" s="89"/>
      <c r="I70" s="100"/>
      <c r="J70" s="99"/>
      <c r="K70" s="88"/>
      <c r="L70" s="88"/>
      <c r="M70" s="88"/>
      <c r="N70" s="88"/>
      <c r="O70" s="88"/>
      <c r="P70" s="88"/>
      <c r="Q70" s="88"/>
      <c r="R70" s="88"/>
      <c r="S70" s="88"/>
      <c r="T70" s="88"/>
      <c r="U70" s="88"/>
      <c r="V70" s="88"/>
      <c r="W70" s="88"/>
      <c r="X70" s="88"/>
      <c r="Y70" s="88"/>
      <c r="Z70" s="88"/>
      <c r="AA70" s="88"/>
      <c r="AB70" s="88"/>
      <c r="AC70" s="88"/>
      <c r="AD70" s="88"/>
      <c r="AE70" s="88"/>
      <c r="AF70" s="88"/>
      <c r="AG70" s="88"/>
    </row>
    <row r="71" spans="1:33" ht="15">
      <c r="A71" s="104">
        <f t="shared" ref="A71:A102" si="2">A70+1</f>
        <v>1965</v>
      </c>
      <c r="B71" s="103">
        <v>0.32776666666666671</v>
      </c>
      <c r="C71" s="102">
        <v>0.32005</v>
      </c>
      <c r="D71" s="89"/>
      <c r="E71" s="101"/>
      <c r="F71" s="89"/>
      <c r="G71" s="99"/>
      <c r="H71" s="89"/>
      <c r="I71" s="100"/>
      <c r="J71" s="99"/>
      <c r="K71" s="88"/>
      <c r="L71" s="88"/>
      <c r="M71" s="88"/>
      <c r="N71" s="88"/>
      <c r="O71" s="88"/>
      <c r="P71" s="88"/>
      <c r="Q71" s="88"/>
      <c r="R71" s="88"/>
      <c r="S71" s="88"/>
      <c r="T71" s="88"/>
      <c r="U71" s="88"/>
      <c r="V71" s="88"/>
      <c r="W71" s="88"/>
      <c r="X71" s="88"/>
      <c r="Y71" s="88"/>
      <c r="Z71" s="88"/>
      <c r="AA71" s="88"/>
      <c r="AB71" s="88"/>
      <c r="AC71" s="88"/>
      <c r="AD71" s="88"/>
      <c r="AE71" s="88"/>
      <c r="AF71" s="88"/>
      <c r="AG71" s="88"/>
    </row>
    <row r="72" spans="1:33" ht="15">
      <c r="A72" s="104">
        <f t="shared" si="2"/>
        <v>1966</v>
      </c>
      <c r="B72" s="103">
        <v>0.32700000000000001</v>
      </c>
      <c r="C72" s="102">
        <v>0.31659999999999999</v>
      </c>
      <c r="D72" s="89"/>
      <c r="E72" s="101"/>
      <c r="F72" s="89"/>
      <c r="G72" s="99"/>
      <c r="H72" s="89"/>
      <c r="I72" s="100"/>
      <c r="J72" s="99"/>
      <c r="K72" s="88"/>
      <c r="L72" s="88"/>
      <c r="M72" s="88"/>
      <c r="N72" s="88"/>
      <c r="O72" s="88"/>
      <c r="P72" s="88"/>
      <c r="Q72" s="88"/>
      <c r="R72" s="88"/>
      <c r="S72" s="88"/>
      <c r="T72" s="88"/>
      <c r="U72" s="88"/>
      <c r="V72" s="88"/>
      <c r="W72" s="88"/>
      <c r="X72" s="88"/>
      <c r="Y72" s="88"/>
      <c r="Z72" s="88"/>
      <c r="AA72" s="88"/>
      <c r="AB72" s="88"/>
      <c r="AC72" s="88"/>
      <c r="AD72" s="88"/>
      <c r="AE72" s="88"/>
      <c r="AF72" s="88"/>
      <c r="AG72" s="88"/>
    </row>
    <row r="73" spans="1:33" ht="15">
      <c r="A73" s="104">
        <f t="shared" si="2"/>
        <v>1967</v>
      </c>
      <c r="B73" s="103">
        <v>0.32495000000000002</v>
      </c>
      <c r="C73" s="102">
        <v>0.31773333333333337</v>
      </c>
      <c r="D73" s="89"/>
      <c r="E73" s="101"/>
      <c r="F73" s="89"/>
      <c r="G73" s="99"/>
      <c r="H73" s="89"/>
      <c r="I73" s="100"/>
      <c r="J73" s="99"/>
      <c r="K73" s="88"/>
      <c r="L73" s="88"/>
      <c r="M73" s="88"/>
      <c r="N73" s="88"/>
      <c r="O73" s="88"/>
      <c r="P73" s="88"/>
      <c r="Q73" s="88"/>
      <c r="R73" s="88"/>
      <c r="S73" s="88"/>
      <c r="T73" s="88"/>
      <c r="U73" s="88"/>
      <c r="V73" s="88"/>
      <c r="W73" s="88"/>
      <c r="X73" s="88"/>
      <c r="Y73" s="88"/>
      <c r="Z73" s="88"/>
      <c r="AA73" s="88"/>
      <c r="AB73" s="88"/>
      <c r="AC73" s="88"/>
      <c r="AD73" s="88"/>
      <c r="AE73" s="88"/>
      <c r="AF73" s="88"/>
      <c r="AG73" s="88"/>
    </row>
    <row r="74" spans="1:33" ht="15">
      <c r="A74" s="104">
        <f t="shared" si="2"/>
        <v>1968</v>
      </c>
      <c r="B74" s="103">
        <v>0.31216666666666665</v>
      </c>
      <c r="C74" s="102">
        <v>0.31010000000000004</v>
      </c>
      <c r="D74" s="89"/>
      <c r="E74" s="101"/>
      <c r="F74" s="89"/>
      <c r="G74" s="99"/>
      <c r="H74" s="89"/>
      <c r="I74" s="100"/>
      <c r="J74" s="99"/>
      <c r="K74" s="88"/>
      <c r="L74" s="88"/>
      <c r="M74" s="88"/>
      <c r="N74" s="88"/>
      <c r="O74" s="88"/>
      <c r="P74" s="88"/>
      <c r="Q74" s="88"/>
      <c r="R74" s="88"/>
      <c r="S74" s="88"/>
      <c r="T74" s="88"/>
      <c r="U74" s="88"/>
      <c r="V74" s="88"/>
      <c r="W74" s="88"/>
      <c r="X74" s="88"/>
      <c r="Y74" s="88"/>
      <c r="Z74" s="88"/>
      <c r="AA74" s="88"/>
      <c r="AB74" s="88"/>
      <c r="AC74" s="88"/>
      <c r="AD74" s="88"/>
      <c r="AE74" s="88"/>
      <c r="AF74" s="88"/>
      <c r="AG74" s="88"/>
    </row>
    <row r="75" spans="1:33" ht="15">
      <c r="A75" s="104">
        <f t="shared" si="2"/>
        <v>1969</v>
      </c>
      <c r="B75" s="103">
        <v>0.31340000000000001</v>
      </c>
      <c r="C75" s="102">
        <v>0.309</v>
      </c>
      <c r="D75" s="89"/>
      <c r="E75" s="101"/>
      <c r="F75" s="89"/>
      <c r="G75" s="99"/>
      <c r="H75" s="89"/>
      <c r="I75" s="100"/>
      <c r="J75" s="99"/>
      <c r="K75" s="88"/>
      <c r="L75" s="88"/>
      <c r="M75" s="88"/>
      <c r="N75" s="88"/>
      <c r="O75" s="88"/>
      <c r="P75" s="88"/>
      <c r="Q75" s="88"/>
      <c r="R75" s="88"/>
      <c r="S75" s="88"/>
      <c r="T75" s="88"/>
      <c r="U75" s="88"/>
      <c r="V75" s="88"/>
      <c r="W75" s="88"/>
      <c r="X75" s="88"/>
      <c r="Y75" s="88"/>
      <c r="Z75" s="88"/>
      <c r="AA75" s="88"/>
      <c r="AB75" s="88"/>
      <c r="AC75" s="88"/>
      <c r="AD75" s="88"/>
      <c r="AE75" s="88"/>
      <c r="AF75" s="88"/>
      <c r="AG75" s="88"/>
    </row>
    <row r="76" spans="1:33" ht="15">
      <c r="A76" s="104">
        <f t="shared" si="2"/>
        <v>1970</v>
      </c>
      <c r="B76" s="103">
        <v>0.30980000000000002</v>
      </c>
      <c r="C76" s="102">
        <v>0.3044</v>
      </c>
      <c r="D76" s="90">
        <v>0.33432000000000001</v>
      </c>
      <c r="E76" s="103">
        <v>0.28323999999999999</v>
      </c>
      <c r="F76" s="90">
        <v>0.3136666666666667</v>
      </c>
      <c r="G76" s="102">
        <v>0.32744000000000001</v>
      </c>
      <c r="H76" s="90">
        <v>0.26434999999999997</v>
      </c>
      <c r="I76" s="105">
        <v>0.29717416666666663</v>
      </c>
      <c r="J76" s="102">
        <v>0.30811555555555553</v>
      </c>
      <c r="K76" s="88"/>
      <c r="L76" s="88"/>
      <c r="M76" s="88"/>
      <c r="N76" s="88"/>
      <c r="O76" s="88"/>
      <c r="P76" s="88"/>
      <c r="Q76" s="88"/>
      <c r="R76" s="88"/>
      <c r="S76" s="88"/>
      <c r="T76" s="88"/>
      <c r="U76" s="88"/>
      <c r="V76" s="88"/>
      <c r="W76" s="88"/>
      <c r="X76" s="88"/>
      <c r="Y76" s="88"/>
      <c r="Z76" s="88"/>
      <c r="AA76" s="88"/>
      <c r="AB76" s="88"/>
      <c r="AC76" s="88"/>
      <c r="AD76" s="88"/>
      <c r="AE76" s="88"/>
      <c r="AF76" s="88"/>
      <c r="AG76" s="88"/>
    </row>
    <row r="77" spans="1:33" ht="15">
      <c r="A77" s="104">
        <f t="shared" si="2"/>
        <v>1971</v>
      </c>
      <c r="B77" s="103">
        <v>0.31480000000000002</v>
      </c>
      <c r="C77" s="102">
        <v>0.30700000000000005</v>
      </c>
      <c r="D77" s="89"/>
      <c r="E77" s="101"/>
      <c r="F77" s="89"/>
      <c r="G77" s="99"/>
      <c r="H77" s="89"/>
      <c r="I77" s="100"/>
      <c r="J77" s="99"/>
      <c r="K77" s="88"/>
      <c r="L77" s="88"/>
      <c r="M77" s="88"/>
      <c r="N77" s="88"/>
      <c r="O77" s="88"/>
      <c r="P77" s="88"/>
      <c r="Q77" s="88"/>
      <c r="R77" s="88"/>
      <c r="S77" s="88"/>
      <c r="T77" s="88"/>
      <c r="U77" s="88"/>
      <c r="V77" s="88"/>
      <c r="W77" s="88"/>
      <c r="X77" s="88"/>
      <c r="Y77" s="88"/>
      <c r="Z77" s="88"/>
      <c r="AA77" s="88"/>
      <c r="AB77" s="88"/>
      <c r="AC77" s="88"/>
      <c r="AD77" s="88"/>
      <c r="AE77" s="88"/>
      <c r="AF77" s="88"/>
      <c r="AG77" s="88"/>
    </row>
    <row r="78" spans="1:33" ht="15">
      <c r="A78" s="104">
        <f t="shared" si="2"/>
        <v>1972</v>
      </c>
      <c r="B78" s="103">
        <v>0.30964999999999998</v>
      </c>
      <c r="C78" s="102">
        <v>0.2994</v>
      </c>
      <c r="D78" s="89"/>
      <c r="E78" s="101"/>
      <c r="F78" s="89"/>
      <c r="G78" s="99"/>
      <c r="H78" s="89"/>
      <c r="I78" s="100"/>
      <c r="J78" s="99"/>
      <c r="K78" s="88"/>
      <c r="L78" s="88"/>
      <c r="M78" s="88"/>
      <c r="N78" s="88"/>
      <c r="O78" s="88"/>
      <c r="P78" s="88"/>
      <c r="Q78" s="88"/>
      <c r="R78" s="88"/>
      <c r="S78" s="88"/>
      <c r="T78" s="88"/>
      <c r="U78" s="88"/>
      <c r="V78" s="88"/>
      <c r="W78" s="88"/>
      <c r="X78" s="88"/>
      <c r="Y78" s="88"/>
      <c r="Z78" s="88"/>
      <c r="AA78" s="88"/>
      <c r="AB78" s="88"/>
      <c r="AC78" s="88"/>
      <c r="AD78" s="88"/>
      <c r="AE78" s="88"/>
      <c r="AF78" s="88"/>
      <c r="AG78" s="88"/>
    </row>
    <row r="79" spans="1:33" ht="15">
      <c r="A79" s="104">
        <f t="shared" si="2"/>
        <v>1973</v>
      </c>
      <c r="B79" s="103">
        <v>0.31104999999999994</v>
      </c>
      <c r="C79" s="102">
        <v>0.2992333333333333</v>
      </c>
      <c r="D79" s="89"/>
      <c r="E79" s="101"/>
      <c r="F79" s="89"/>
      <c r="G79" s="99"/>
      <c r="H79" s="89"/>
      <c r="I79" s="100"/>
      <c r="J79" s="99"/>
      <c r="K79" s="88"/>
      <c r="L79" s="88"/>
      <c r="M79" s="88"/>
      <c r="N79" s="88"/>
      <c r="O79" s="88"/>
      <c r="P79" s="88"/>
      <c r="Q79" s="88"/>
      <c r="R79" s="88"/>
      <c r="S79" s="88"/>
      <c r="T79" s="88"/>
      <c r="U79" s="88"/>
      <c r="V79" s="88"/>
      <c r="W79" s="88"/>
      <c r="X79" s="88"/>
      <c r="Y79" s="88"/>
      <c r="Z79" s="88"/>
      <c r="AA79" s="88"/>
      <c r="AB79" s="88"/>
      <c r="AC79" s="88"/>
      <c r="AD79" s="88"/>
      <c r="AE79" s="88"/>
      <c r="AF79" s="88"/>
      <c r="AG79" s="88"/>
    </row>
    <row r="80" spans="1:33" ht="15">
      <c r="A80" s="104">
        <f t="shared" si="2"/>
        <v>1974</v>
      </c>
      <c r="B80" s="103">
        <v>0.30743333333333328</v>
      </c>
      <c r="C80" s="102">
        <v>0.29824999999999996</v>
      </c>
      <c r="D80" s="89"/>
      <c r="E80" s="101"/>
      <c r="F80" s="89"/>
      <c r="G80" s="99"/>
      <c r="H80" s="89"/>
      <c r="I80" s="100"/>
      <c r="J80" s="99"/>
      <c r="K80" s="88"/>
      <c r="L80" s="88"/>
      <c r="M80" s="88"/>
      <c r="N80" s="88"/>
      <c r="O80" s="88"/>
      <c r="P80" s="88"/>
      <c r="Q80" s="88"/>
      <c r="R80" s="88"/>
      <c r="S80" s="88"/>
      <c r="T80" s="88"/>
      <c r="U80" s="88"/>
      <c r="V80" s="88"/>
      <c r="W80" s="88"/>
      <c r="X80" s="88"/>
      <c r="Y80" s="88"/>
      <c r="Z80" s="88"/>
      <c r="AA80" s="88"/>
      <c r="AB80" s="88"/>
      <c r="AC80" s="88"/>
      <c r="AD80" s="88"/>
      <c r="AE80" s="88"/>
      <c r="AF80" s="88"/>
      <c r="AG80" s="88"/>
    </row>
    <row r="81" spans="1:33" ht="15">
      <c r="A81" s="104">
        <f t="shared" si="2"/>
        <v>1975</v>
      </c>
      <c r="B81" s="103">
        <v>0.30614999999999998</v>
      </c>
      <c r="C81" s="102">
        <v>0.29203333333333331</v>
      </c>
      <c r="D81" s="89"/>
      <c r="E81" s="101"/>
      <c r="F81" s="89"/>
      <c r="G81" s="99"/>
      <c r="H81" s="89"/>
      <c r="I81" s="100"/>
      <c r="J81" s="99"/>
      <c r="K81" s="88"/>
      <c r="L81" s="88"/>
      <c r="M81" s="88"/>
      <c r="N81" s="88"/>
      <c r="O81" s="88"/>
      <c r="P81" s="88"/>
      <c r="Q81" s="88"/>
      <c r="R81" s="88"/>
      <c r="S81" s="88"/>
      <c r="T81" s="88"/>
      <c r="U81" s="88"/>
      <c r="V81" s="88"/>
      <c r="W81" s="88"/>
      <c r="X81" s="88"/>
      <c r="Y81" s="88"/>
      <c r="Z81" s="88"/>
      <c r="AA81" s="88"/>
      <c r="AB81" s="88"/>
      <c r="AC81" s="88"/>
      <c r="AD81" s="88"/>
      <c r="AE81" s="88"/>
      <c r="AF81" s="88"/>
      <c r="AG81" s="88"/>
    </row>
    <row r="82" spans="1:33" ht="15">
      <c r="A82" s="104">
        <f t="shared" si="2"/>
        <v>1976</v>
      </c>
      <c r="B82" s="103">
        <v>0.3054</v>
      </c>
      <c r="C82" s="102">
        <v>0.28876666666666667</v>
      </c>
      <c r="D82" s="89"/>
      <c r="E82" s="101"/>
      <c r="F82" s="89"/>
      <c r="G82" s="99"/>
      <c r="H82" s="89"/>
      <c r="I82" s="100"/>
      <c r="J82" s="99"/>
      <c r="K82" s="88"/>
      <c r="L82" s="88"/>
      <c r="M82" s="88"/>
      <c r="N82" s="88"/>
      <c r="O82" s="88"/>
      <c r="P82" s="88"/>
      <c r="Q82" s="88"/>
      <c r="R82" s="88"/>
      <c r="S82" s="88"/>
      <c r="T82" s="88"/>
      <c r="U82" s="88"/>
      <c r="V82" s="88"/>
      <c r="W82" s="88"/>
      <c r="X82" s="88"/>
      <c r="Y82" s="88"/>
      <c r="Z82" s="88"/>
      <c r="AA82" s="88"/>
      <c r="AB82" s="88"/>
      <c r="AC82" s="88"/>
      <c r="AD82" s="88"/>
      <c r="AE82" s="88"/>
      <c r="AF82" s="88"/>
      <c r="AG82" s="88"/>
    </row>
    <row r="83" spans="1:33" ht="15">
      <c r="A83" s="104">
        <f t="shared" si="2"/>
        <v>1977</v>
      </c>
      <c r="B83" s="103">
        <v>0.30380000000000001</v>
      </c>
      <c r="C83" s="102">
        <v>0.28964999999999996</v>
      </c>
      <c r="D83" s="89"/>
      <c r="E83" s="101"/>
      <c r="F83" s="89"/>
      <c r="G83" s="99"/>
      <c r="H83" s="89"/>
      <c r="I83" s="100"/>
      <c r="J83" s="99"/>
      <c r="K83" s="88"/>
      <c r="L83" s="88"/>
      <c r="M83" s="88"/>
      <c r="N83" s="88"/>
      <c r="O83" s="88"/>
      <c r="P83" s="88"/>
      <c r="Q83" s="88"/>
      <c r="R83" s="88"/>
      <c r="S83" s="88"/>
      <c r="T83" s="88"/>
      <c r="U83" s="88"/>
      <c r="V83" s="88"/>
      <c r="W83" s="88"/>
      <c r="X83" s="88"/>
      <c r="Y83" s="88"/>
      <c r="Z83" s="88"/>
      <c r="AA83" s="88"/>
      <c r="AB83" s="88"/>
      <c r="AC83" s="88"/>
      <c r="AD83" s="88"/>
      <c r="AE83" s="88"/>
      <c r="AF83" s="88"/>
      <c r="AG83" s="88"/>
    </row>
    <row r="84" spans="1:33" ht="15">
      <c r="A84" s="104">
        <f t="shared" si="2"/>
        <v>1978</v>
      </c>
      <c r="B84" s="103">
        <v>0.29579999999999995</v>
      </c>
      <c r="C84" s="102">
        <v>0.27716666666666662</v>
      </c>
      <c r="D84" s="89"/>
      <c r="E84" s="101"/>
      <c r="F84" s="89"/>
      <c r="G84" s="99"/>
      <c r="H84" s="89"/>
      <c r="I84" s="100"/>
      <c r="J84" s="99"/>
      <c r="K84" s="88"/>
      <c r="L84" s="88"/>
      <c r="M84" s="88"/>
      <c r="N84" s="88"/>
      <c r="O84" s="88"/>
      <c r="P84" s="88"/>
      <c r="Q84" s="88"/>
      <c r="R84" s="88"/>
      <c r="S84" s="88"/>
      <c r="T84" s="88"/>
      <c r="U84" s="88"/>
      <c r="V84" s="88"/>
      <c r="W84" s="88"/>
      <c r="X84" s="88"/>
      <c r="Y84" s="88"/>
      <c r="Z84" s="88"/>
      <c r="AA84" s="88"/>
      <c r="AB84" s="88"/>
      <c r="AC84" s="88"/>
      <c r="AD84" s="88"/>
      <c r="AE84" s="88"/>
      <c r="AF84" s="88"/>
      <c r="AG84" s="88"/>
    </row>
    <row r="85" spans="1:33" ht="15">
      <c r="A85" s="104">
        <f t="shared" si="2"/>
        <v>1979</v>
      </c>
      <c r="B85" s="103">
        <v>0.29700000000000004</v>
      </c>
      <c r="C85" s="102">
        <v>0.27623333333333333</v>
      </c>
      <c r="D85" s="89"/>
      <c r="E85" s="101"/>
      <c r="F85" s="89"/>
      <c r="G85" s="99"/>
      <c r="H85" s="89"/>
      <c r="I85" s="100"/>
      <c r="J85" s="99"/>
      <c r="K85" s="88"/>
      <c r="L85" s="88"/>
      <c r="M85" s="88"/>
      <c r="N85" s="88"/>
      <c r="O85" s="88"/>
      <c r="P85" s="88"/>
      <c r="Q85" s="88"/>
      <c r="R85" s="88"/>
      <c r="S85" s="88"/>
      <c r="T85" s="88"/>
      <c r="U85" s="88"/>
      <c r="V85" s="88"/>
      <c r="W85" s="88"/>
      <c r="X85" s="88"/>
      <c r="Y85" s="88"/>
      <c r="Z85" s="88"/>
      <c r="AA85" s="88"/>
      <c r="AB85" s="88"/>
      <c r="AC85" s="88"/>
      <c r="AD85" s="88"/>
      <c r="AE85" s="88"/>
      <c r="AF85" s="88"/>
      <c r="AG85" s="88"/>
    </row>
    <row r="86" spans="1:33" ht="15">
      <c r="A86" s="104">
        <f t="shared" si="2"/>
        <v>1980</v>
      </c>
      <c r="B86" s="103">
        <v>0.31180000000000002</v>
      </c>
      <c r="C86" s="102">
        <v>0.28363333333333335</v>
      </c>
      <c r="D86" s="90">
        <v>0.37476999999999994</v>
      </c>
      <c r="E86" s="103">
        <v>0.32639999999999997</v>
      </c>
      <c r="F86" s="90">
        <v>0.316025</v>
      </c>
      <c r="G86" s="102">
        <v>0.31097999999999998</v>
      </c>
      <c r="H86" s="90">
        <v>0.22448000000000001</v>
      </c>
      <c r="I86" s="105">
        <v>0.29447125000000002</v>
      </c>
      <c r="J86" s="102">
        <v>0.3178016666666667</v>
      </c>
      <c r="K86" s="88"/>
      <c r="L86" s="88"/>
      <c r="M86" s="88"/>
      <c r="N86" s="88"/>
      <c r="O86" s="88"/>
      <c r="P86" s="88"/>
      <c r="Q86" s="88"/>
      <c r="R86" s="88"/>
      <c r="S86" s="88"/>
      <c r="T86" s="88"/>
      <c r="U86" s="88"/>
      <c r="V86" s="88"/>
      <c r="W86" s="88"/>
      <c r="X86" s="88"/>
      <c r="Y86" s="88"/>
      <c r="Z86" s="88"/>
      <c r="AA86" s="88"/>
      <c r="AB86" s="88"/>
      <c r="AC86" s="88"/>
      <c r="AD86" s="88"/>
      <c r="AE86" s="88"/>
      <c r="AF86" s="88"/>
      <c r="AG86" s="88"/>
    </row>
    <row r="87" spans="1:33" ht="15">
      <c r="A87" s="104">
        <f t="shared" si="2"/>
        <v>1981</v>
      </c>
      <c r="B87" s="103">
        <v>0.30880000000000002</v>
      </c>
      <c r="C87" s="102">
        <v>0.28053333333333336</v>
      </c>
      <c r="D87" s="89"/>
      <c r="E87" s="101"/>
      <c r="F87" s="89"/>
      <c r="G87" s="99"/>
      <c r="H87" s="89"/>
      <c r="I87" s="100"/>
      <c r="J87" s="99"/>
      <c r="K87" s="88"/>
      <c r="L87" s="88"/>
      <c r="M87" s="88"/>
      <c r="N87" s="88"/>
      <c r="O87" s="88"/>
      <c r="P87" s="88"/>
      <c r="Q87" s="88"/>
      <c r="R87" s="88"/>
      <c r="S87" s="88"/>
      <c r="T87" s="88"/>
      <c r="U87" s="88"/>
      <c r="V87" s="88"/>
      <c r="W87" s="88"/>
      <c r="X87" s="88"/>
      <c r="Y87" s="88"/>
      <c r="Z87" s="88"/>
      <c r="AA87" s="88"/>
      <c r="AB87" s="88"/>
      <c r="AC87" s="88"/>
      <c r="AD87" s="88"/>
      <c r="AE87" s="88"/>
      <c r="AF87" s="88"/>
      <c r="AG87" s="88"/>
    </row>
    <row r="88" spans="1:33" ht="15">
      <c r="A88" s="104">
        <f t="shared" si="2"/>
        <v>1982</v>
      </c>
      <c r="B88" s="103">
        <v>0.30580000000000002</v>
      </c>
      <c r="C88" s="102">
        <v>0.27829999999999999</v>
      </c>
      <c r="D88" s="89"/>
      <c r="E88" s="101"/>
      <c r="F88" s="89"/>
      <c r="G88" s="99"/>
      <c r="H88" s="89"/>
      <c r="I88" s="100"/>
      <c r="J88" s="99"/>
      <c r="K88" s="88"/>
      <c r="L88" s="88"/>
      <c r="M88" s="88"/>
      <c r="N88" s="88"/>
      <c r="O88" s="88"/>
      <c r="P88" s="88"/>
      <c r="Q88" s="88"/>
      <c r="R88" s="88"/>
      <c r="S88" s="88"/>
      <c r="T88" s="88"/>
      <c r="U88" s="88"/>
      <c r="V88" s="88"/>
      <c r="W88" s="88"/>
      <c r="X88" s="88"/>
      <c r="Y88" s="88"/>
      <c r="Z88" s="88"/>
      <c r="AA88" s="88"/>
      <c r="AB88" s="88"/>
      <c r="AC88" s="88"/>
      <c r="AD88" s="88"/>
      <c r="AE88" s="88"/>
      <c r="AF88" s="88"/>
      <c r="AG88" s="88"/>
    </row>
    <row r="89" spans="1:33" ht="15">
      <c r="A89" s="104">
        <f t="shared" si="2"/>
        <v>1983</v>
      </c>
      <c r="B89" s="103">
        <v>0.30946666666666667</v>
      </c>
      <c r="C89" s="102">
        <v>0.28815000000000002</v>
      </c>
      <c r="D89" s="89"/>
      <c r="E89" s="101"/>
      <c r="F89" s="89"/>
      <c r="G89" s="99"/>
      <c r="H89" s="89"/>
      <c r="I89" s="100"/>
      <c r="J89" s="99"/>
      <c r="K89" s="88"/>
      <c r="L89" s="88"/>
      <c r="M89" s="88"/>
      <c r="N89" s="88"/>
      <c r="O89" s="88"/>
      <c r="P89" s="88"/>
      <c r="Q89" s="88"/>
      <c r="R89" s="88"/>
      <c r="S89" s="88"/>
      <c r="T89" s="88"/>
      <c r="U89" s="88"/>
      <c r="V89" s="88"/>
      <c r="W89" s="88"/>
      <c r="X89" s="88"/>
      <c r="Y89" s="88"/>
      <c r="Z89" s="88"/>
      <c r="AA89" s="88"/>
      <c r="AB89" s="88"/>
      <c r="AC89" s="88"/>
      <c r="AD89" s="88"/>
      <c r="AE89" s="88"/>
      <c r="AF89" s="88"/>
      <c r="AG89" s="88"/>
    </row>
    <row r="90" spans="1:33" ht="15">
      <c r="A90" s="104">
        <f t="shared" si="2"/>
        <v>1984</v>
      </c>
      <c r="B90" s="103">
        <v>0.31520000000000004</v>
      </c>
      <c r="C90" s="102">
        <v>0.28446666666666665</v>
      </c>
      <c r="D90" s="89"/>
      <c r="E90" s="101"/>
      <c r="F90" s="89"/>
      <c r="G90" s="99"/>
      <c r="H90" s="89"/>
      <c r="I90" s="100"/>
      <c r="J90" s="99"/>
      <c r="K90" s="88"/>
      <c r="L90" s="88"/>
      <c r="M90" s="88"/>
      <c r="N90" s="88"/>
      <c r="O90" s="88"/>
      <c r="P90" s="88"/>
      <c r="Q90" s="88"/>
      <c r="R90" s="88"/>
      <c r="S90" s="88"/>
      <c r="T90" s="88"/>
      <c r="U90" s="88"/>
      <c r="V90" s="88"/>
      <c r="W90" s="88"/>
      <c r="X90" s="88"/>
      <c r="Y90" s="88"/>
      <c r="Z90" s="88"/>
      <c r="AA90" s="88"/>
      <c r="AB90" s="88"/>
      <c r="AC90" s="88"/>
      <c r="AD90" s="88"/>
      <c r="AE90" s="88"/>
      <c r="AF90" s="88"/>
      <c r="AG90" s="88"/>
    </row>
    <row r="91" spans="1:33" ht="15">
      <c r="A91" s="104">
        <f t="shared" si="2"/>
        <v>1985</v>
      </c>
      <c r="B91" s="103">
        <v>0.31850000000000001</v>
      </c>
      <c r="C91" s="102">
        <v>0.28676666666666667</v>
      </c>
      <c r="D91" s="89"/>
      <c r="E91" s="101"/>
      <c r="F91" s="89"/>
      <c r="G91" s="99"/>
      <c r="H91" s="89"/>
      <c r="I91" s="100"/>
      <c r="J91" s="99"/>
      <c r="K91" s="88"/>
      <c r="L91" s="88"/>
      <c r="M91" s="88"/>
      <c r="N91" s="88"/>
      <c r="O91" s="88"/>
      <c r="P91" s="88"/>
      <c r="Q91" s="88"/>
      <c r="R91" s="88"/>
      <c r="S91" s="88"/>
      <c r="T91" s="88"/>
      <c r="U91" s="88"/>
      <c r="V91" s="88"/>
      <c r="W91" s="88"/>
      <c r="X91" s="88"/>
      <c r="Y91" s="88"/>
      <c r="Z91" s="88"/>
      <c r="AA91" s="88"/>
      <c r="AB91" s="88"/>
      <c r="AC91" s="88"/>
      <c r="AD91" s="88"/>
      <c r="AE91" s="88"/>
      <c r="AF91" s="88"/>
      <c r="AG91" s="88"/>
    </row>
    <row r="92" spans="1:33" ht="15">
      <c r="A92" s="104">
        <f t="shared" si="2"/>
        <v>1986</v>
      </c>
      <c r="B92" s="103">
        <v>0.31900000000000001</v>
      </c>
      <c r="C92" s="102">
        <v>0.29512500000000003</v>
      </c>
      <c r="D92" s="89"/>
      <c r="E92" s="101"/>
      <c r="F92" s="89"/>
      <c r="G92" s="99"/>
      <c r="H92" s="89"/>
      <c r="I92" s="100"/>
      <c r="J92" s="99"/>
      <c r="K92" s="88"/>
      <c r="L92" s="88"/>
      <c r="M92" s="88"/>
      <c r="N92" s="88"/>
      <c r="O92" s="88"/>
      <c r="P92" s="88"/>
      <c r="Q92" s="88"/>
      <c r="R92" s="88"/>
      <c r="S92" s="88"/>
      <c r="T92" s="88"/>
      <c r="U92" s="88"/>
      <c r="V92" s="88"/>
      <c r="W92" s="88"/>
      <c r="X92" s="88"/>
      <c r="Y92" s="88"/>
      <c r="Z92" s="88"/>
      <c r="AA92" s="88"/>
      <c r="AB92" s="88"/>
      <c r="AC92" s="88"/>
      <c r="AD92" s="88"/>
      <c r="AE92" s="88"/>
      <c r="AF92" s="88"/>
      <c r="AG92" s="88"/>
    </row>
    <row r="93" spans="1:33" ht="15">
      <c r="A93" s="104">
        <f t="shared" si="2"/>
        <v>1987</v>
      </c>
      <c r="B93" s="103">
        <v>0.32500000000000001</v>
      </c>
      <c r="C93" s="102">
        <v>0.2918</v>
      </c>
      <c r="D93" s="89"/>
      <c r="E93" s="101"/>
      <c r="F93" s="89"/>
      <c r="G93" s="99"/>
      <c r="H93" s="89"/>
      <c r="I93" s="100"/>
      <c r="J93" s="99"/>
      <c r="K93" s="88"/>
      <c r="L93" s="88"/>
      <c r="M93" s="88"/>
      <c r="N93" s="88"/>
      <c r="O93" s="88"/>
      <c r="P93" s="88"/>
      <c r="Q93" s="88"/>
      <c r="R93" s="88"/>
      <c r="S93" s="88"/>
      <c r="T93" s="88"/>
      <c r="U93" s="88"/>
      <c r="V93" s="88"/>
      <c r="W93" s="88"/>
      <c r="X93" s="88"/>
      <c r="Y93" s="88"/>
      <c r="Z93" s="88"/>
      <c r="AA93" s="88"/>
      <c r="AB93" s="88"/>
      <c r="AC93" s="88"/>
      <c r="AD93" s="88"/>
      <c r="AE93" s="88"/>
      <c r="AF93" s="88"/>
      <c r="AG93" s="88"/>
    </row>
    <row r="94" spans="1:33" ht="15">
      <c r="A94" s="104">
        <f t="shared" si="2"/>
        <v>1988</v>
      </c>
      <c r="B94" s="103">
        <v>0.33150000000000002</v>
      </c>
      <c r="C94" s="102">
        <v>0.29610000000000003</v>
      </c>
      <c r="D94" s="89"/>
      <c r="E94" s="101"/>
      <c r="F94" s="89"/>
      <c r="G94" s="99"/>
      <c r="H94" s="89"/>
      <c r="I94" s="100"/>
      <c r="J94" s="99"/>
      <c r="K94" s="88"/>
      <c r="L94" s="88"/>
      <c r="M94" s="88"/>
      <c r="N94" s="88"/>
      <c r="O94" s="88"/>
      <c r="P94" s="88"/>
      <c r="Q94" s="88"/>
      <c r="R94" s="88"/>
      <c r="S94" s="88"/>
      <c r="T94" s="88"/>
      <c r="U94" s="88"/>
      <c r="V94" s="88"/>
      <c r="W94" s="88"/>
      <c r="X94" s="88"/>
      <c r="Y94" s="88"/>
      <c r="Z94" s="88"/>
      <c r="AA94" s="88"/>
      <c r="AB94" s="88"/>
      <c r="AC94" s="88"/>
      <c r="AD94" s="88"/>
      <c r="AE94" s="88"/>
      <c r="AF94" s="88"/>
      <c r="AG94" s="88"/>
    </row>
    <row r="95" spans="1:33" ht="15">
      <c r="A95" s="104">
        <f t="shared" si="2"/>
        <v>1989</v>
      </c>
      <c r="B95" s="103">
        <v>0.33096666666666669</v>
      </c>
      <c r="C95" s="102">
        <v>0.30459999999999998</v>
      </c>
      <c r="D95" s="89"/>
      <c r="E95" s="101"/>
      <c r="F95" s="89"/>
      <c r="G95" s="99"/>
      <c r="H95" s="89"/>
      <c r="I95" s="100"/>
      <c r="J95" s="99"/>
      <c r="K95" s="88"/>
      <c r="L95" s="88"/>
      <c r="M95" s="88"/>
      <c r="N95" s="88"/>
      <c r="O95" s="88"/>
      <c r="P95" s="88"/>
      <c r="Q95" s="88"/>
      <c r="R95" s="88"/>
      <c r="S95" s="88"/>
      <c r="T95" s="88"/>
      <c r="U95" s="88"/>
      <c r="V95" s="88"/>
      <c r="W95" s="88"/>
      <c r="X95" s="88"/>
      <c r="Y95" s="88"/>
      <c r="Z95" s="88"/>
      <c r="AA95" s="88"/>
      <c r="AB95" s="88"/>
      <c r="AC95" s="88"/>
      <c r="AD95" s="88"/>
      <c r="AE95" s="88"/>
      <c r="AF95" s="88"/>
      <c r="AG95" s="88"/>
    </row>
    <row r="96" spans="1:33" ht="15">
      <c r="A96" s="104">
        <f t="shared" si="2"/>
        <v>1990</v>
      </c>
      <c r="B96" s="103">
        <v>0.34770000000000001</v>
      </c>
      <c r="C96" s="102">
        <v>0.30763333333333337</v>
      </c>
      <c r="D96" s="90">
        <v>0.4239</v>
      </c>
      <c r="E96" s="103">
        <v>0.38404999999999995</v>
      </c>
      <c r="F96" s="90">
        <v>0.33759999999999996</v>
      </c>
      <c r="G96" s="102">
        <v>0.32411000000000001</v>
      </c>
      <c r="H96" s="90">
        <v>0.24961000000000003</v>
      </c>
      <c r="I96" s="105">
        <v>0.32384250000000003</v>
      </c>
      <c r="J96" s="102">
        <v>0.34858666666666666</v>
      </c>
      <c r="K96" s="88"/>
      <c r="L96" s="88"/>
      <c r="M96" s="88"/>
      <c r="N96" s="88"/>
      <c r="O96" s="88"/>
      <c r="P96" s="88"/>
      <c r="Q96" s="88"/>
      <c r="R96" s="88"/>
      <c r="S96" s="88"/>
      <c r="T96" s="88"/>
      <c r="U96" s="88"/>
      <c r="V96" s="88"/>
      <c r="W96" s="88"/>
      <c r="X96" s="88"/>
      <c r="Y96" s="88"/>
      <c r="Z96" s="88"/>
      <c r="AA96" s="88"/>
      <c r="AB96" s="88"/>
      <c r="AC96" s="88"/>
      <c r="AD96" s="88"/>
      <c r="AE96" s="88"/>
      <c r="AF96" s="88"/>
      <c r="AG96" s="88"/>
    </row>
    <row r="97" spans="1:33" ht="15">
      <c r="A97" s="104">
        <f t="shared" si="2"/>
        <v>1991</v>
      </c>
      <c r="B97" s="103">
        <v>0.35044999999999998</v>
      </c>
      <c r="C97" s="102">
        <v>0.31473333333333331</v>
      </c>
      <c r="D97" s="89"/>
      <c r="E97" s="101"/>
      <c r="F97" s="89"/>
      <c r="G97" s="99"/>
      <c r="H97" s="89"/>
      <c r="I97" s="100"/>
      <c r="J97" s="99"/>
      <c r="K97" s="88"/>
      <c r="L97" s="88"/>
      <c r="M97" s="88"/>
      <c r="N97" s="88"/>
      <c r="O97" s="88"/>
      <c r="P97" s="88"/>
      <c r="Q97" s="88"/>
      <c r="R97" s="88"/>
      <c r="S97" s="88"/>
      <c r="T97" s="88"/>
      <c r="U97" s="88"/>
      <c r="V97" s="88"/>
      <c r="W97" s="88"/>
      <c r="X97" s="88"/>
      <c r="Y97" s="88"/>
      <c r="Z97" s="88"/>
      <c r="AA97" s="88"/>
      <c r="AB97" s="88"/>
      <c r="AC97" s="88"/>
      <c r="AD97" s="88"/>
      <c r="AE97" s="88"/>
      <c r="AF97" s="88"/>
      <c r="AG97" s="88"/>
    </row>
    <row r="98" spans="1:33" ht="15">
      <c r="A98" s="104">
        <f t="shared" si="2"/>
        <v>1992</v>
      </c>
      <c r="B98" s="103">
        <v>0.34423333333333334</v>
      </c>
      <c r="C98" s="102">
        <v>0.31899999999999995</v>
      </c>
      <c r="D98" s="89"/>
      <c r="E98" s="101"/>
      <c r="F98" s="89"/>
      <c r="G98" s="99"/>
      <c r="H98" s="89"/>
      <c r="I98" s="100"/>
      <c r="J98" s="99"/>
      <c r="K98" s="88"/>
      <c r="L98" s="88"/>
      <c r="M98" s="88"/>
      <c r="N98" s="88"/>
      <c r="O98" s="88"/>
      <c r="P98" s="88"/>
      <c r="Q98" s="88"/>
      <c r="R98" s="88"/>
      <c r="S98" s="88"/>
      <c r="T98" s="88"/>
      <c r="U98" s="88"/>
      <c r="V98" s="88"/>
      <c r="W98" s="88"/>
      <c r="X98" s="88"/>
      <c r="Y98" s="88"/>
      <c r="Z98" s="88"/>
      <c r="AA98" s="88"/>
      <c r="AB98" s="88"/>
      <c r="AC98" s="88"/>
      <c r="AD98" s="88"/>
      <c r="AE98" s="88"/>
      <c r="AF98" s="88"/>
      <c r="AG98" s="88"/>
    </row>
    <row r="99" spans="1:33" ht="15">
      <c r="A99" s="104">
        <f t="shared" si="2"/>
        <v>1993</v>
      </c>
      <c r="B99" s="103">
        <v>0.3528</v>
      </c>
      <c r="C99" s="102">
        <v>0.31729999999999997</v>
      </c>
      <c r="D99" s="89"/>
      <c r="E99" s="101"/>
      <c r="F99" s="89"/>
      <c r="G99" s="99"/>
      <c r="H99" s="89"/>
      <c r="I99" s="100"/>
      <c r="J99" s="99"/>
      <c r="K99" s="88"/>
      <c r="L99" s="88"/>
      <c r="M99" s="88"/>
      <c r="N99" s="88"/>
      <c r="O99" s="88"/>
      <c r="P99" s="88"/>
      <c r="Q99" s="88"/>
      <c r="R99" s="88"/>
      <c r="S99" s="88"/>
      <c r="T99" s="88"/>
      <c r="U99" s="88"/>
      <c r="V99" s="88"/>
      <c r="W99" s="88"/>
      <c r="X99" s="88"/>
      <c r="Y99" s="88"/>
      <c r="Z99" s="88"/>
      <c r="AA99" s="88"/>
      <c r="AB99" s="88"/>
      <c r="AC99" s="88"/>
      <c r="AD99" s="88"/>
      <c r="AE99" s="88"/>
      <c r="AF99" s="88"/>
      <c r="AG99" s="88"/>
    </row>
    <row r="100" spans="1:33" ht="15">
      <c r="A100" s="104">
        <f t="shared" si="2"/>
        <v>1994</v>
      </c>
      <c r="B100" s="103">
        <v>0.35349999999999998</v>
      </c>
      <c r="C100" s="102">
        <v>0.31976666666666664</v>
      </c>
      <c r="D100" s="89"/>
      <c r="E100" s="101"/>
      <c r="F100" s="89"/>
      <c r="G100" s="99"/>
      <c r="H100" s="89"/>
      <c r="I100" s="100"/>
      <c r="J100" s="99"/>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row>
    <row r="101" spans="1:33" ht="15">
      <c r="A101" s="104">
        <f t="shared" si="2"/>
        <v>1995</v>
      </c>
      <c r="B101" s="103">
        <v>0.34696666666666659</v>
      </c>
      <c r="C101" s="102">
        <v>0.32254999999999995</v>
      </c>
      <c r="D101" s="89"/>
      <c r="E101" s="101"/>
      <c r="F101" s="89"/>
      <c r="G101" s="99"/>
      <c r="H101" s="89"/>
      <c r="I101" s="100"/>
      <c r="J101" s="99"/>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row>
    <row r="102" spans="1:33" ht="15">
      <c r="A102" s="104">
        <f t="shared" si="2"/>
        <v>1996</v>
      </c>
      <c r="B102" s="103">
        <v>0.35670000000000002</v>
      </c>
      <c r="C102" s="102">
        <v>0.32300000000000001</v>
      </c>
      <c r="D102" s="89"/>
      <c r="E102" s="101"/>
      <c r="F102" s="89"/>
      <c r="G102" s="99"/>
      <c r="H102" s="89"/>
      <c r="I102" s="100"/>
      <c r="J102" s="99"/>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row>
    <row r="103" spans="1:33" ht="15">
      <c r="A103" s="104">
        <f t="shared" ref="A103:A115" si="3">A102+1</f>
        <v>1997</v>
      </c>
      <c r="B103" s="103">
        <v>0.35555000000000003</v>
      </c>
      <c r="C103" s="102">
        <v>0.3231</v>
      </c>
      <c r="D103" s="89"/>
      <c r="E103" s="101"/>
      <c r="F103" s="89"/>
      <c r="G103" s="99"/>
      <c r="H103" s="89"/>
      <c r="I103" s="100"/>
      <c r="J103" s="99"/>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row>
    <row r="104" spans="1:33" ht="15">
      <c r="A104" s="104">
        <f t="shared" si="3"/>
        <v>1998</v>
      </c>
      <c r="B104" s="103">
        <v>0.35590000000000005</v>
      </c>
      <c r="C104" s="102">
        <v>0.33170000000000005</v>
      </c>
      <c r="D104" s="89"/>
      <c r="E104" s="101"/>
      <c r="F104" s="89"/>
      <c r="G104" s="99"/>
      <c r="H104" s="89"/>
      <c r="I104" s="100"/>
      <c r="J104" s="99"/>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row>
    <row r="105" spans="1:33" ht="15">
      <c r="A105" s="104">
        <f t="shared" si="3"/>
        <v>1999</v>
      </c>
      <c r="B105" s="103">
        <v>0.35985</v>
      </c>
      <c r="C105" s="102">
        <v>0.32696666666666668</v>
      </c>
      <c r="D105" s="89"/>
      <c r="E105" s="101"/>
      <c r="F105" s="89"/>
      <c r="G105" s="99"/>
      <c r="H105" s="89"/>
      <c r="I105" s="100"/>
      <c r="J105" s="99"/>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row>
    <row r="106" spans="1:33" ht="15">
      <c r="A106" s="104">
        <f t="shared" si="3"/>
        <v>2000</v>
      </c>
      <c r="B106" s="103">
        <v>0.35739999999999994</v>
      </c>
      <c r="C106" s="102">
        <v>0.32733333333333331</v>
      </c>
      <c r="D106" s="90">
        <v>0.46929999999999994</v>
      </c>
      <c r="E106" s="103">
        <v>0.40206666666666663</v>
      </c>
      <c r="F106" s="90">
        <v>0.35683888888888887</v>
      </c>
      <c r="G106" s="102">
        <v>0.33029999999999998</v>
      </c>
      <c r="H106" s="90">
        <v>0.27039000000000002</v>
      </c>
      <c r="I106" s="105">
        <v>0.33989888888888886</v>
      </c>
      <c r="J106" s="102">
        <v>0.36306851851851851</v>
      </c>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row>
    <row r="107" spans="1:33" ht="15">
      <c r="A107" s="104">
        <f t="shared" si="3"/>
        <v>2001</v>
      </c>
      <c r="B107" s="103">
        <v>0.35943333333333333</v>
      </c>
      <c r="C107" s="102">
        <v>0.33647499999999997</v>
      </c>
      <c r="D107" s="89"/>
      <c r="E107" s="101"/>
      <c r="F107" s="89"/>
      <c r="G107" s="99"/>
      <c r="H107" s="89"/>
      <c r="I107" s="100"/>
      <c r="J107" s="99"/>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row>
    <row r="108" spans="1:33" ht="15">
      <c r="A108" s="104">
        <f t="shared" si="3"/>
        <v>2002</v>
      </c>
      <c r="B108" s="103">
        <v>0.35779999999999995</v>
      </c>
      <c r="C108" s="102">
        <v>0.33442499999999997</v>
      </c>
      <c r="D108" s="89"/>
      <c r="E108" s="101"/>
      <c r="F108" s="89"/>
      <c r="G108" s="99"/>
      <c r="H108" s="89"/>
      <c r="I108" s="100"/>
      <c r="J108" s="99"/>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row>
    <row r="109" spans="1:33" ht="15">
      <c r="A109" s="104">
        <f t="shared" si="3"/>
        <v>2003</v>
      </c>
      <c r="B109" s="103">
        <v>0.35383333333333328</v>
      </c>
      <c r="C109" s="102">
        <v>0.330675</v>
      </c>
      <c r="D109" s="89"/>
      <c r="E109" s="101"/>
      <c r="F109" s="89"/>
      <c r="G109" s="99"/>
      <c r="H109" s="89"/>
      <c r="I109" s="100"/>
      <c r="J109" s="99"/>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row>
    <row r="110" spans="1:33" ht="15">
      <c r="A110" s="104">
        <f t="shared" si="3"/>
        <v>2004</v>
      </c>
      <c r="B110" s="103">
        <v>0.35769999999999996</v>
      </c>
      <c r="C110" s="102">
        <v>0.33412500000000001</v>
      </c>
      <c r="D110" s="89"/>
      <c r="E110" s="101"/>
      <c r="F110" s="89"/>
      <c r="G110" s="99"/>
      <c r="H110" s="89"/>
      <c r="I110" s="100"/>
      <c r="J110" s="99"/>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row>
    <row r="111" spans="1:33" ht="15">
      <c r="A111" s="104">
        <f t="shared" si="3"/>
        <v>2005</v>
      </c>
      <c r="B111" s="103">
        <v>0.36880000000000002</v>
      </c>
      <c r="C111" s="102">
        <v>0.34399999999999997</v>
      </c>
      <c r="D111" s="89"/>
      <c r="E111" s="101"/>
      <c r="F111" s="89"/>
      <c r="G111" s="99"/>
      <c r="H111" s="89"/>
      <c r="I111" s="100"/>
      <c r="J111" s="99"/>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row>
    <row r="112" spans="1:33" ht="15">
      <c r="A112" s="104">
        <f t="shared" si="3"/>
        <v>2006</v>
      </c>
      <c r="B112" s="103">
        <v>0.36880000000000002</v>
      </c>
      <c r="C112" s="102">
        <v>0.34484999999999999</v>
      </c>
      <c r="D112" s="89"/>
      <c r="E112" s="101"/>
      <c r="F112" s="89"/>
      <c r="G112" s="99"/>
      <c r="H112" s="89"/>
      <c r="I112" s="100"/>
      <c r="J112" s="99"/>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row>
    <row r="113" spans="1:33" ht="15">
      <c r="A113" s="104">
        <f t="shared" si="3"/>
        <v>2007</v>
      </c>
      <c r="B113" s="103">
        <v>0.37346666666666661</v>
      </c>
      <c r="C113" s="102">
        <v>0.34949999999999998</v>
      </c>
      <c r="D113" s="89"/>
      <c r="E113" s="101"/>
      <c r="F113" s="89"/>
      <c r="G113" s="99"/>
      <c r="H113" s="89"/>
      <c r="I113" s="100"/>
      <c r="J113" s="99"/>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row>
    <row r="114" spans="1:33" ht="15">
      <c r="A114" s="104">
        <f t="shared" si="3"/>
        <v>2008</v>
      </c>
      <c r="B114" s="103">
        <v>0.36930000000000002</v>
      </c>
      <c r="C114" s="102">
        <v>0.34715000000000001</v>
      </c>
      <c r="D114" s="89"/>
      <c r="E114" s="101"/>
      <c r="F114" s="89"/>
      <c r="G114" s="99"/>
      <c r="H114" s="89"/>
      <c r="I114" s="100"/>
      <c r="J114" s="99"/>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row>
    <row r="115" spans="1:33" ht="15">
      <c r="A115" s="104">
        <f t="shared" si="3"/>
        <v>2009</v>
      </c>
      <c r="B115" s="103">
        <v>0.36433888888888893</v>
      </c>
      <c r="C115" s="102">
        <v>0.34307916666666666</v>
      </c>
      <c r="D115" s="89"/>
      <c r="E115" s="101"/>
      <c r="F115" s="89"/>
      <c r="G115" s="99"/>
      <c r="H115" s="89"/>
      <c r="I115" s="100"/>
      <c r="J115" s="99"/>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row>
    <row r="116" spans="1:33" ht="16" thickBot="1">
      <c r="A116" s="98">
        <v>2010</v>
      </c>
      <c r="B116" s="97">
        <v>0.36887129629629628</v>
      </c>
      <c r="C116" s="94">
        <v>0.34732847222222218</v>
      </c>
      <c r="D116" s="96">
        <v>0.47899999999999998</v>
      </c>
      <c r="E116" s="97">
        <v>0.41572222222222227</v>
      </c>
      <c r="F116" s="96">
        <v>0.36132500000000001</v>
      </c>
      <c r="G116" s="94">
        <v>0.32956666666666662</v>
      </c>
      <c r="H116" s="96">
        <v>0.28270000000000001</v>
      </c>
      <c r="I116" s="95">
        <v>0.34732847222222218</v>
      </c>
      <c r="J116" s="94">
        <v>0.36887129629629628</v>
      </c>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row>
    <row r="117" spans="1:33" ht="16" thickTop="1">
      <c r="A117" s="88"/>
      <c r="B117" s="93"/>
      <c r="C117" s="93"/>
      <c r="D117" s="88"/>
      <c r="E117" s="88"/>
      <c r="F117" s="88"/>
      <c r="G117" s="88"/>
      <c r="H117" s="92"/>
      <c r="I117" s="92"/>
      <c r="J117" s="92"/>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row>
    <row r="118" spans="1:33" ht="15">
      <c r="A118" s="91" t="s">
        <v>116</v>
      </c>
      <c r="B118" s="88"/>
      <c r="C118" s="88"/>
      <c r="D118" s="88"/>
      <c r="E118" s="88"/>
      <c r="F118" s="88"/>
      <c r="G118" s="88"/>
      <c r="H118" s="89"/>
      <c r="I118" s="89"/>
      <c r="J118" s="89"/>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row>
    <row r="119" spans="1:33" ht="15">
      <c r="A119" s="91" t="s">
        <v>115</v>
      </c>
      <c r="B119" s="88"/>
      <c r="C119" s="88"/>
      <c r="D119" s="88"/>
      <c r="E119" s="88"/>
      <c r="F119" s="88"/>
      <c r="G119" s="88"/>
      <c r="H119" s="89"/>
      <c r="I119" s="89"/>
      <c r="J119" s="89"/>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row>
    <row r="120" spans="1:33" ht="15">
      <c r="A120" s="88"/>
      <c r="B120" s="88"/>
      <c r="C120" s="88"/>
      <c r="D120" s="88"/>
      <c r="E120" s="88"/>
      <c r="F120" s="88"/>
      <c r="G120" s="88"/>
      <c r="H120" s="89"/>
      <c r="I120" s="89"/>
      <c r="J120" s="89"/>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row>
    <row r="121" spans="1:33" ht="15">
      <c r="A121" s="88"/>
      <c r="B121" s="88"/>
      <c r="C121" s="88"/>
      <c r="D121" s="88"/>
      <c r="E121" s="88"/>
      <c r="F121" s="88"/>
      <c r="G121" s="88"/>
      <c r="H121" s="89"/>
      <c r="I121" s="89"/>
      <c r="J121" s="89"/>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row>
    <row r="122" spans="1:33" ht="15">
      <c r="A122" s="88"/>
      <c r="B122" s="88"/>
      <c r="C122" s="88"/>
      <c r="D122" s="88"/>
      <c r="E122" s="88"/>
      <c r="F122" s="88"/>
      <c r="G122" s="88"/>
      <c r="H122" s="89"/>
      <c r="I122" s="89"/>
      <c r="J122" s="89"/>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row>
    <row r="123" spans="1:33" ht="15">
      <c r="A123" s="88"/>
      <c r="B123" s="88"/>
      <c r="C123" s="88"/>
      <c r="D123" s="88"/>
      <c r="E123" s="88"/>
      <c r="F123" s="88"/>
      <c r="G123" s="88"/>
      <c r="H123" s="89"/>
      <c r="I123" s="89"/>
      <c r="J123" s="89"/>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row>
    <row r="124" spans="1:33" ht="15">
      <c r="A124" s="88"/>
      <c r="B124" s="88"/>
      <c r="C124" s="88"/>
      <c r="D124" s="88"/>
      <c r="E124" s="88"/>
      <c r="F124" s="88"/>
      <c r="G124" s="88"/>
      <c r="H124" s="89"/>
      <c r="I124" s="89"/>
      <c r="J124" s="89"/>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row>
    <row r="125" spans="1:33" ht="15">
      <c r="A125" s="88"/>
      <c r="B125" s="88"/>
      <c r="C125" s="88"/>
      <c r="D125" s="88"/>
      <c r="E125" s="88"/>
      <c r="F125" s="88"/>
      <c r="G125" s="88"/>
      <c r="H125" s="89"/>
      <c r="I125" s="89"/>
      <c r="J125" s="89"/>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row>
    <row r="126" spans="1:33" ht="15">
      <c r="A126" s="88"/>
      <c r="B126" s="88"/>
      <c r="C126" s="88"/>
      <c r="D126" s="88"/>
      <c r="E126" s="88"/>
      <c r="F126" s="88"/>
      <c r="G126" s="88"/>
      <c r="H126" s="90"/>
      <c r="I126" s="89"/>
      <c r="J126" s="89"/>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row>
    <row r="127" spans="1:33" ht="15">
      <c r="A127" s="88"/>
      <c r="B127" s="88"/>
      <c r="C127" s="88"/>
      <c r="D127" s="88"/>
      <c r="E127" s="88"/>
      <c r="F127" s="88"/>
      <c r="G127" s="88"/>
      <c r="H127" s="89"/>
      <c r="I127" s="89"/>
      <c r="J127" s="89"/>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row>
    <row r="128" spans="1:33" ht="15">
      <c r="A128" s="88"/>
      <c r="B128" s="88"/>
      <c r="C128" s="88"/>
      <c r="D128" s="88"/>
      <c r="E128" s="88"/>
      <c r="F128" s="88"/>
      <c r="G128" s="88"/>
      <c r="H128" s="89"/>
      <c r="I128" s="89"/>
      <c r="J128" s="89"/>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row>
    <row r="129" spans="1:33" ht="15">
      <c r="A129" s="88"/>
      <c r="B129" s="88"/>
      <c r="C129" s="88"/>
      <c r="D129" s="88"/>
      <c r="E129" s="88"/>
      <c r="F129" s="88"/>
      <c r="G129" s="88"/>
      <c r="H129" s="89"/>
      <c r="I129" s="89"/>
      <c r="J129" s="89"/>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row>
    <row r="130" spans="1:33" ht="15">
      <c r="A130" s="88"/>
      <c r="B130" s="88"/>
      <c r="C130" s="88"/>
      <c r="D130" s="88"/>
      <c r="E130" s="88"/>
      <c r="F130" s="88"/>
      <c r="G130" s="88"/>
      <c r="H130" s="89"/>
      <c r="I130" s="89"/>
      <c r="J130" s="89"/>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row>
    <row r="131" spans="1:33" ht="15">
      <c r="A131" s="88"/>
      <c r="B131" s="88"/>
      <c r="C131" s="88"/>
      <c r="D131" s="88"/>
      <c r="E131" s="88"/>
      <c r="F131" s="88"/>
      <c r="G131" s="88"/>
      <c r="H131" s="89"/>
      <c r="I131" s="89"/>
      <c r="J131" s="89"/>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row>
    <row r="132" spans="1:33" ht="15">
      <c r="A132" s="88"/>
      <c r="B132" s="88"/>
      <c r="C132" s="88"/>
      <c r="D132" s="88"/>
      <c r="E132" s="88"/>
      <c r="F132" s="88"/>
      <c r="G132" s="88"/>
      <c r="H132" s="89"/>
      <c r="I132" s="89"/>
      <c r="J132" s="89"/>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row>
    <row r="133" spans="1:33" ht="15">
      <c r="A133" s="88"/>
      <c r="B133" s="88"/>
      <c r="C133" s="88"/>
      <c r="D133" s="88"/>
      <c r="E133" s="88"/>
      <c r="F133" s="88"/>
      <c r="G133" s="88"/>
      <c r="H133" s="89"/>
      <c r="I133" s="89"/>
      <c r="J133" s="89"/>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row>
    <row r="134" spans="1:33" ht="15">
      <c r="A134" s="88"/>
      <c r="B134" s="88"/>
      <c r="C134" s="88"/>
      <c r="D134" s="88"/>
      <c r="E134" s="88"/>
      <c r="F134" s="88"/>
      <c r="G134" s="88"/>
      <c r="H134" s="89"/>
      <c r="I134" s="89"/>
      <c r="J134" s="89"/>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row>
    <row r="135" spans="1:33" ht="15">
      <c r="A135" s="88"/>
      <c r="B135" s="88"/>
      <c r="C135" s="88"/>
      <c r="D135" s="88"/>
      <c r="E135" s="88"/>
      <c r="F135" s="88"/>
      <c r="G135" s="88"/>
      <c r="H135" s="89"/>
      <c r="I135" s="89"/>
      <c r="J135" s="89"/>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row>
    <row r="136" spans="1:33" ht="15">
      <c r="A136" s="88"/>
      <c r="B136" s="88"/>
      <c r="C136" s="88"/>
      <c r="D136" s="88"/>
      <c r="E136" s="88"/>
      <c r="F136" s="88"/>
      <c r="G136" s="88"/>
      <c r="H136" s="90"/>
      <c r="I136" s="89"/>
      <c r="J136" s="89"/>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row>
    <row r="137" spans="1:33" ht="15">
      <c r="A137" s="88"/>
      <c r="B137" s="88"/>
      <c r="C137" s="88"/>
      <c r="D137" s="88"/>
      <c r="E137" s="88"/>
      <c r="F137" s="88"/>
      <c r="G137" s="88"/>
      <c r="H137" s="89"/>
      <c r="I137" s="89"/>
      <c r="J137" s="89"/>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row>
    <row r="138" spans="1:33" ht="15">
      <c r="A138" s="88"/>
      <c r="B138" s="88"/>
      <c r="C138" s="88"/>
      <c r="D138" s="88"/>
      <c r="E138" s="88"/>
      <c r="F138" s="88"/>
      <c r="G138" s="88"/>
      <c r="H138" s="89"/>
      <c r="I138" s="89"/>
      <c r="J138" s="89"/>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row>
    <row r="139" spans="1:33" ht="15">
      <c r="A139" s="88"/>
      <c r="B139" s="88"/>
      <c r="C139" s="88"/>
      <c r="D139" s="88"/>
      <c r="E139" s="88"/>
      <c r="F139" s="88"/>
      <c r="G139" s="88"/>
      <c r="H139" s="89"/>
      <c r="I139" s="89"/>
      <c r="J139" s="89"/>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row>
    <row r="140" spans="1:33" ht="15">
      <c r="A140" s="88"/>
      <c r="B140" s="88"/>
      <c r="C140" s="88"/>
      <c r="D140" s="88"/>
      <c r="E140" s="88"/>
      <c r="F140" s="88"/>
      <c r="G140" s="88"/>
      <c r="H140" s="89"/>
      <c r="I140" s="89"/>
      <c r="J140" s="89"/>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row>
    <row r="141" spans="1:33" ht="15">
      <c r="A141" s="88"/>
      <c r="B141" s="88"/>
      <c r="C141" s="88"/>
      <c r="D141" s="88"/>
      <c r="E141" s="88"/>
      <c r="F141" s="88"/>
      <c r="G141" s="88"/>
      <c r="H141" s="89"/>
      <c r="I141" s="89"/>
      <c r="J141" s="89"/>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row>
    <row r="142" spans="1:33" ht="15">
      <c r="A142" s="88"/>
      <c r="B142" s="88"/>
      <c r="C142" s="88"/>
      <c r="D142" s="88"/>
      <c r="E142" s="88"/>
      <c r="F142" s="88"/>
      <c r="G142" s="88"/>
      <c r="H142" s="89"/>
      <c r="I142" s="89"/>
      <c r="J142" s="89"/>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row>
    <row r="143" spans="1:33" ht="15">
      <c r="A143" s="88"/>
      <c r="B143" s="88"/>
      <c r="C143" s="88"/>
      <c r="D143" s="88"/>
      <c r="E143" s="88"/>
      <c r="F143" s="88"/>
      <c r="G143" s="88"/>
      <c r="H143" s="89"/>
      <c r="I143" s="89"/>
      <c r="J143" s="89"/>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row>
    <row r="144" spans="1:33" ht="1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row>
    <row r="145" spans="1:33" ht="1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row>
    <row r="146" spans="1:33" ht="1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row>
    <row r="147" spans="1:33" ht="1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row>
    <row r="148" spans="1:33" ht="1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row>
    <row r="149" spans="1:33" ht="1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row>
    <row r="150" spans="1:33" ht="1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row>
    <row r="151" spans="1:33" ht="1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row>
    <row r="152" spans="1:33" ht="1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row>
    <row r="153" spans="1:33" ht="1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row>
    <row r="154" spans="1:33" ht="1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row>
    <row r="155" spans="1:33" ht="1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row>
    <row r="156" spans="1:33" ht="1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row>
    <row r="157" spans="1:33" ht="1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row>
    <row r="158" spans="1:33" ht="1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row>
    <row r="159" spans="1:33" ht="1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row>
    <row r="160" spans="1:33" ht="1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row>
    <row r="161" spans="1:33" ht="1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row>
    <row r="162" spans="1:33" ht="1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row>
    <row r="163" spans="1:33" ht="1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row>
    <row r="164" spans="1:33" ht="1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row>
    <row r="165" spans="1:33" ht="1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row>
    <row r="166" spans="1:33" ht="1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row>
    <row r="167" spans="1:33" ht="1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row>
    <row r="168" spans="1:33" ht="1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row>
    <row r="169" spans="1:33" ht="1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row>
    <row r="170" spans="1:33" ht="1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row>
    <row r="171" spans="1:33" ht="1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row>
    <row r="172" spans="1:33" ht="1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row>
    <row r="173" spans="1:33" ht="1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row>
    <row r="174" spans="1:33" ht="1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row>
    <row r="175" spans="1:33" ht="1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row>
    <row r="176" spans="1:33" ht="1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row>
    <row r="177" spans="1:33" ht="1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row>
    <row r="178" spans="1:33" ht="1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row>
    <row r="179" spans="1:33" ht="1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row>
    <row r="180" spans="1:33" ht="1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row>
    <row r="181" spans="1:33" ht="1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row>
    <row r="182" spans="1:33" ht="1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row>
    <row r="183" spans="1:33" ht="1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row>
    <row r="184" spans="1:33" ht="1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row>
    <row r="185" spans="1:33" ht="1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row>
    <row r="186" spans="1:33" ht="1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row>
    <row r="187" spans="1:33" ht="1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row>
    <row r="188" spans="1:33" ht="1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row>
    <row r="189" spans="1:33" ht="1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row>
    <row r="190" spans="1:33" ht="1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row>
    <row r="191" spans="1:33" ht="1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row>
    <row r="192" spans="1:33" ht="1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row>
    <row r="193" spans="1:33" ht="1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row>
    <row r="194" spans="1:33" ht="1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row>
    <row r="195" spans="1:33" ht="1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row>
    <row r="196" spans="1:33" ht="1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row>
    <row r="197" spans="1:33" ht="1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row>
    <row r="198" spans="1:33" ht="1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row>
    <row r="199" spans="1:33" ht="1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row>
    <row r="200" spans="1:33" ht="1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row>
    <row r="201" spans="1:33" ht="1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row>
  </sheetData>
  <mergeCells count="3">
    <mergeCell ref="B4:C4"/>
    <mergeCell ref="A3:J3"/>
    <mergeCell ref="D4:J4"/>
  </mergeCells>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142"/>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RowHeight="12" x14ac:dyDescent="0"/>
  <cols>
    <col min="1" max="1" width="15.83203125" customWidth="1"/>
    <col min="2" max="17" width="10.83203125" customWidth="1"/>
    <col min="18" max="39" width="12.83203125" customWidth="1"/>
  </cols>
  <sheetData>
    <row r="1" spans="1:39" ht="15">
      <c r="A1" s="66" t="s">
        <v>114</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row>
    <row r="2" spans="1:39" ht="16" thickBot="1">
      <c r="A2" s="63"/>
      <c r="B2" s="86"/>
      <c r="C2" s="86"/>
      <c r="D2" s="86"/>
      <c r="E2" s="86"/>
      <c r="F2" s="86"/>
      <c r="G2" s="86"/>
      <c r="H2" s="86"/>
      <c r="I2" s="86"/>
      <c r="J2" s="86"/>
      <c r="K2" s="86"/>
      <c r="L2" s="86"/>
      <c r="M2" s="86"/>
      <c r="N2" s="86"/>
      <c r="O2" s="86"/>
      <c r="P2" s="86"/>
      <c r="Q2" s="86"/>
      <c r="R2" s="63"/>
      <c r="S2" s="63"/>
      <c r="T2" s="63"/>
      <c r="U2" s="63"/>
      <c r="V2" s="63"/>
      <c r="W2" s="63"/>
      <c r="X2" s="63"/>
      <c r="Y2" s="63"/>
      <c r="Z2" s="63"/>
      <c r="AA2" s="63"/>
      <c r="AB2" s="63"/>
      <c r="AC2" s="63"/>
      <c r="AD2" s="63"/>
      <c r="AE2" s="63"/>
      <c r="AF2" s="63"/>
      <c r="AG2" s="63"/>
      <c r="AH2" s="63"/>
      <c r="AI2" s="63"/>
      <c r="AJ2" s="63"/>
      <c r="AK2" s="63"/>
      <c r="AL2" s="63"/>
      <c r="AM2" s="63"/>
    </row>
    <row r="3" spans="1:39" ht="34.75" customHeight="1" thickTop="1" thickBot="1">
      <c r="A3" s="18" t="s">
        <v>113</v>
      </c>
      <c r="B3" s="17"/>
      <c r="C3" s="17"/>
      <c r="D3" s="17"/>
      <c r="E3" s="17"/>
      <c r="F3" s="17"/>
      <c r="G3" s="17"/>
      <c r="H3" s="17"/>
      <c r="I3" s="17"/>
      <c r="J3" s="17"/>
      <c r="K3" s="17"/>
      <c r="L3" s="17"/>
      <c r="M3" s="17"/>
      <c r="N3" s="17"/>
      <c r="O3" s="17"/>
      <c r="P3" s="17"/>
      <c r="Q3" s="16"/>
      <c r="R3" s="63"/>
      <c r="S3" s="63"/>
      <c r="T3" s="63"/>
      <c r="AF3" s="63"/>
      <c r="AG3" s="63"/>
      <c r="AH3" s="63"/>
      <c r="AI3" s="63"/>
      <c r="AJ3" s="63"/>
      <c r="AK3" s="63"/>
      <c r="AL3" s="63"/>
      <c r="AM3" s="63"/>
    </row>
    <row r="4" spans="1:39" ht="25" customHeight="1" thickTop="1" thickBot="1">
      <c r="A4" s="11" t="s">
        <v>112</v>
      </c>
      <c r="B4" s="15" t="s">
        <v>2</v>
      </c>
      <c r="C4" s="14"/>
      <c r="D4" s="14"/>
      <c r="E4" s="12"/>
      <c r="F4" s="15" t="s">
        <v>111</v>
      </c>
      <c r="G4" s="14"/>
      <c r="H4" s="13"/>
      <c r="I4" s="15" t="s">
        <v>110</v>
      </c>
      <c r="J4" s="14"/>
      <c r="K4" s="14"/>
      <c r="L4" s="15" t="s">
        <v>109</v>
      </c>
      <c r="M4" s="14"/>
      <c r="N4" s="13"/>
      <c r="O4" s="15" t="s">
        <v>108</v>
      </c>
      <c r="P4" s="14"/>
      <c r="Q4" s="13"/>
      <c r="R4" s="63"/>
      <c r="S4" s="63"/>
      <c r="T4" s="63"/>
      <c r="AF4" s="63"/>
      <c r="AG4" s="63"/>
      <c r="AH4" s="63"/>
      <c r="AI4" s="63"/>
      <c r="AJ4" s="63"/>
      <c r="AK4" s="63"/>
      <c r="AL4" s="63"/>
      <c r="AM4" s="63"/>
    </row>
    <row r="5" spans="1:39" ht="60" customHeight="1" thickTop="1" thickBot="1">
      <c r="A5" s="10"/>
      <c r="B5" s="85" t="s">
        <v>106</v>
      </c>
      <c r="C5" s="84" t="s">
        <v>105</v>
      </c>
      <c r="D5" s="83" t="s">
        <v>104</v>
      </c>
      <c r="E5" s="84" t="s">
        <v>107</v>
      </c>
      <c r="F5" s="85" t="s">
        <v>106</v>
      </c>
      <c r="G5" s="84" t="s">
        <v>105</v>
      </c>
      <c r="H5" s="83" t="s">
        <v>104</v>
      </c>
      <c r="I5" s="85" t="s">
        <v>106</v>
      </c>
      <c r="J5" s="84" t="s">
        <v>105</v>
      </c>
      <c r="K5" s="84" t="s">
        <v>104</v>
      </c>
      <c r="L5" s="85" t="s">
        <v>106</v>
      </c>
      <c r="M5" s="84" t="s">
        <v>105</v>
      </c>
      <c r="N5" s="83" t="s">
        <v>104</v>
      </c>
      <c r="O5" s="85" t="s">
        <v>106</v>
      </c>
      <c r="P5" s="84" t="s">
        <v>105</v>
      </c>
      <c r="Q5" s="83" t="s">
        <v>104</v>
      </c>
      <c r="R5" s="63"/>
      <c r="S5" s="63"/>
      <c r="T5" s="63"/>
      <c r="AF5" s="63"/>
      <c r="AG5" s="63"/>
      <c r="AH5" s="63"/>
      <c r="AI5" s="63"/>
      <c r="AJ5" s="63"/>
      <c r="AK5" s="63"/>
      <c r="AL5" s="63"/>
      <c r="AM5" s="63"/>
    </row>
    <row r="6" spans="1:39" ht="16" thickTop="1">
      <c r="A6" s="77">
        <v>1810</v>
      </c>
      <c r="B6" s="82">
        <v>0.79878781686866995</v>
      </c>
      <c r="C6" s="78">
        <v>0.45593151305624879</v>
      </c>
      <c r="D6" s="74">
        <v>0.17142071392658892</v>
      </c>
      <c r="E6" s="65">
        <v>0.53736799501867993</v>
      </c>
      <c r="F6" s="75">
        <f>0.28+G6</f>
        <v>0.82900000000000007</v>
      </c>
      <c r="G6" s="65">
        <v>0.54900000000000004</v>
      </c>
      <c r="H6" s="74"/>
      <c r="I6" s="75">
        <v>0.57999999999999996</v>
      </c>
      <c r="J6" s="65">
        <v>0.25</v>
      </c>
      <c r="K6" s="74"/>
      <c r="L6" s="75">
        <f>0.28+M6</f>
        <v>0.83900000000000008</v>
      </c>
      <c r="M6" s="65">
        <v>0.55900000000000005</v>
      </c>
      <c r="N6" s="74"/>
      <c r="O6" s="75">
        <f>(B6+F6+L6)/3</f>
        <v>0.82226260562289</v>
      </c>
      <c r="P6" s="65">
        <f>(C6+G6+M6)/3</f>
        <v>0.52131050435208293</v>
      </c>
      <c r="Q6" s="74"/>
      <c r="R6" s="63"/>
      <c r="S6" s="63"/>
      <c r="T6" s="63"/>
      <c r="AF6" s="63"/>
      <c r="AG6" s="63"/>
      <c r="AH6" s="63"/>
      <c r="AI6" s="63"/>
      <c r="AJ6" s="63"/>
      <c r="AK6" s="63"/>
      <c r="AL6" s="63"/>
      <c r="AM6" s="63"/>
    </row>
    <row r="7" spans="1:39" ht="15">
      <c r="A7" s="77">
        <v>1820</v>
      </c>
      <c r="B7" s="76">
        <v>0.81844283582955368</v>
      </c>
      <c r="C7" s="78">
        <v>0.46715019008754644</v>
      </c>
      <c r="D7" s="74">
        <v>0.18978764855356883</v>
      </c>
      <c r="E7" s="65">
        <v>0.59012457540760865</v>
      </c>
      <c r="F7" s="75"/>
      <c r="G7" s="65"/>
      <c r="H7" s="74"/>
      <c r="I7" s="81"/>
      <c r="J7" s="80"/>
      <c r="K7" s="79"/>
      <c r="L7" s="75"/>
      <c r="M7" s="65"/>
      <c r="N7" s="74"/>
      <c r="O7" s="75"/>
      <c r="P7" s="65"/>
      <c r="Q7" s="74"/>
      <c r="R7" s="63"/>
      <c r="S7" s="63"/>
      <c r="T7" s="63"/>
      <c r="AF7" s="63"/>
      <c r="AG7" s="63"/>
      <c r="AH7" s="63"/>
      <c r="AI7" s="63"/>
      <c r="AJ7" s="63"/>
      <c r="AK7" s="63"/>
      <c r="AL7" s="63"/>
      <c r="AM7" s="63"/>
    </row>
    <row r="8" spans="1:39" ht="15">
      <c r="A8" s="77">
        <v>1830</v>
      </c>
      <c r="B8" s="76">
        <v>0.83221103402123842</v>
      </c>
      <c r="C8" s="78">
        <v>0.47500879196032031</v>
      </c>
      <c r="D8" s="74">
        <v>0.17124310760805297</v>
      </c>
      <c r="E8" s="65">
        <v>0.51966429516876245</v>
      </c>
      <c r="F8" s="75"/>
      <c r="G8" s="65"/>
      <c r="H8" s="74"/>
      <c r="I8" s="81"/>
      <c r="J8" s="80"/>
      <c r="K8" s="79"/>
      <c r="L8" s="75"/>
      <c r="M8" s="65"/>
      <c r="N8" s="74"/>
      <c r="O8" s="75"/>
      <c r="P8" s="65"/>
      <c r="Q8" s="74"/>
      <c r="R8" s="63"/>
      <c r="S8" s="63"/>
      <c r="T8" s="63"/>
      <c r="AF8" s="63"/>
      <c r="AG8" s="63"/>
      <c r="AH8" s="63"/>
      <c r="AI8" s="63"/>
      <c r="AJ8" s="63"/>
      <c r="AK8" s="63"/>
      <c r="AL8" s="63"/>
      <c r="AM8" s="63"/>
    </row>
    <row r="9" spans="1:39" ht="15">
      <c r="A9" s="77">
        <f t="shared" ref="A9:A15" si="0">A8+10</f>
        <v>1840</v>
      </c>
      <c r="B9" s="76">
        <v>0.80414484693172894</v>
      </c>
      <c r="C9" s="78">
        <v>0.45955143361743178</v>
      </c>
      <c r="D9" s="74">
        <v>0.15487354778056128</v>
      </c>
      <c r="E9" s="65">
        <v>0.52554586164298955</v>
      </c>
      <c r="F9" s="75"/>
      <c r="G9" s="65"/>
      <c r="H9" s="74"/>
      <c r="I9" s="81"/>
      <c r="J9" s="80"/>
      <c r="K9" s="79"/>
      <c r="L9" s="75"/>
      <c r="M9" s="65"/>
      <c r="N9" s="74"/>
      <c r="O9" s="75"/>
      <c r="P9" s="65"/>
      <c r="Q9" s="74"/>
      <c r="R9" s="63"/>
      <c r="S9" s="63"/>
      <c r="T9" s="63"/>
      <c r="AF9" s="63"/>
      <c r="AG9" s="63"/>
      <c r="AH9" s="63"/>
      <c r="AI9" s="63"/>
      <c r="AJ9" s="63"/>
      <c r="AK9" s="63"/>
      <c r="AL9" s="63"/>
      <c r="AM9" s="63"/>
    </row>
    <row r="10" spans="1:39" ht="15">
      <c r="A10" s="77">
        <f t="shared" si="0"/>
        <v>1850</v>
      </c>
      <c r="B10" s="76">
        <v>0.82439427798707998</v>
      </c>
      <c r="C10" s="78">
        <v>0.5027016952203005</v>
      </c>
      <c r="D10" s="74">
        <v>0.19353755853940741</v>
      </c>
      <c r="E10" s="65">
        <v>0.58579113145142681</v>
      </c>
      <c r="F10" s="75"/>
      <c r="G10" s="65"/>
      <c r="H10" s="74"/>
      <c r="I10" s="81"/>
      <c r="J10" s="80"/>
      <c r="K10" s="79"/>
      <c r="L10" s="75"/>
      <c r="M10" s="65"/>
      <c r="N10" s="74"/>
      <c r="O10" s="75"/>
      <c r="P10" s="65"/>
      <c r="Q10" s="74"/>
      <c r="R10" s="63"/>
      <c r="S10" s="63"/>
      <c r="T10" s="63"/>
      <c r="AF10" s="63"/>
      <c r="AG10" s="63"/>
      <c r="AH10" s="63"/>
      <c r="AI10" s="63"/>
      <c r="AJ10" s="63"/>
      <c r="AK10" s="63"/>
      <c r="AL10" s="63"/>
      <c r="AM10" s="63"/>
    </row>
    <row r="11" spans="1:39" ht="15">
      <c r="A11" s="77">
        <f t="shared" si="0"/>
        <v>1860</v>
      </c>
      <c r="B11" s="76">
        <v>0.83710186801244069</v>
      </c>
      <c r="C11" s="78">
        <v>0.51995356238406853</v>
      </c>
      <c r="D11" s="74">
        <v>0.18299197793155286</v>
      </c>
      <c r="E11" s="65">
        <v>0.55113597689391669</v>
      </c>
      <c r="F11" s="75"/>
      <c r="G11" s="65"/>
      <c r="H11" s="74"/>
      <c r="I11" s="81"/>
      <c r="J11" s="80"/>
      <c r="K11" s="79"/>
      <c r="L11" s="75"/>
      <c r="M11" s="65"/>
      <c r="N11" s="74"/>
      <c r="O11" s="75"/>
      <c r="P11" s="65"/>
      <c r="Q11" s="74"/>
      <c r="R11" s="63"/>
      <c r="S11" s="63"/>
      <c r="T11" s="63"/>
      <c r="AF11" s="63"/>
      <c r="AG11" s="63"/>
      <c r="AH11" s="63"/>
      <c r="AI11" s="63"/>
      <c r="AJ11" s="63"/>
      <c r="AK11" s="63"/>
      <c r="AL11" s="63"/>
      <c r="AM11" s="63"/>
    </row>
    <row r="12" spans="1:39" ht="15">
      <c r="A12" s="77">
        <f t="shared" si="0"/>
        <v>1870</v>
      </c>
      <c r="B12" s="76">
        <v>0.81811647781710983</v>
      </c>
      <c r="C12" s="78">
        <v>0.5035582695387667</v>
      </c>
      <c r="D12" s="74">
        <v>0.18299868663009003</v>
      </c>
      <c r="E12" s="65">
        <v>0.55676291712813597</v>
      </c>
      <c r="F12" s="75">
        <f>0.26+G12</f>
        <v>0.871</v>
      </c>
      <c r="G12" s="65">
        <v>0.61099999999999999</v>
      </c>
      <c r="H12" s="74"/>
      <c r="I12" s="75">
        <v>0.71</v>
      </c>
      <c r="J12" s="65">
        <v>0.32</v>
      </c>
      <c r="K12" s="79"/>
      <c r="L12" s="75">
        <f>(0.8834+0.8599)/2</f>
        <v>0.87165000000000004</v>
      </c>
      <c r="M12" s="65">
        <f>(0.6046+0.5407)/2</f>
        <v>0.57264999999999999</v>
      </c>
      <c r="N12" s="74">
        <f>(0.356+0.2355)/2</f>
        <v>0.29574999999999996</v>
      </c>
      <c r="O12" s="75">
        <f>(B12+F12+L12)/3</f>
        <v>0.85358882593903651</v>
      </c>
      <c r="P12" s="65">
        <f>(C12+G12+M12)/3</f>
        <v>0.56240275651292215</v>
      </c>
      <c r="Q12" s="74"/>
      <c r="R12" s="63"/>
      <c r="S12" s="63"/>
      <c r="T12" s="63"/>
      <c r="AF12" s="63"/>
      <c r="AG12" s="63"/>
      <c r="AH12" s="63"/>
      <c r="AI12" s="63"/>
      <c r="AJ12" s="63"/>
      <c r="AK12" s="63"/>
      <c r="AL12" s="63"/>
      <c r="AM12" s="63"/>
    </row>
    <row r="13" spans="1:39" ht="15">
      <c r="A13" s="77">
        <f t="shared" si="0"/>
        <v>1880</v>
      </c>
      <c r="B13" s="76">
        <v>0.84641240257850958</v>
      </c>
      <c r="C13" s="78">
        <v>0.4950721877925417</v>
      </c>
      <c r="D13" s="74">
        <v>0.21143824581214521</v>
      </c>
      <c r="E13" s="65">
        <v>0.61871509683711867</v>
      </c>
      <c r="F13" s="75"/>
      <c r="G13" s="65"/>
      <c r="H13" s="74"/>
      <c r="I13" s="75"/>
      <c r="J13" s="65"/>
      <c r="K13" s="74"/>
      <c r="L13" s="75"/>
      <c r="M13" s="65"/>
      <c r="N13" s="74"/>
      <c r="O13" s="75"/>
      <c r="P13" s="65"/>
      <c r="Q13" s="74"/>
      <c r="R13" s="63"/>
      <c r="S13" s="63"/>
      <c r="T13" s="63"/>
      <c r="AF13" s="63"/>
      <c r="AG13" s="63"/>
      <c r="AH13" s="63"/>
      <c r="AI13" s="63"/>
      <c r="AJ13" s="63"/>
      <c r="AK13" s="63"/>
      <c r="AL13" s="63"/>
      <c r="AM13" s="63"/>
    </row>
    <row r="14" spans="1:39" ht="15">
      <c r="A14" s="77">
        <f t="shared" si="0"/>
        <v>1890</v>
      </c>
      <c r="B14" s="76">
        <v>0.84744937925503283</v>
      </c>
      <c r="C14" s="78">
        <v>0.51142198962738628</v>
      </c>
      <c r="D14" s="74">
        <v>0.20212120774149051</v>
      </c>
      <c r="E14" s="65">
        <v>0.58152291323100347</v>
      </c>
      <c r="F14" s="75"/>
      <c r="G14" s="65"/>
      <c r="H14" s="74"/>
      <c r="I14" s="75"/>
      <c r="J14" s="65"/>
      <c r="K14" s="74"/>
      <c r="L14" s="75"/>
      <c r="M14" s="65"/>
      <c r="N14" s="74"/>
      <c r="O14" s="75"/>
      <c r="P14" s="65"/>
      <c r="Q14" s="74"/>
      <c r="R14" s="63"/>
      <c r="S14" s="63"/>
      <c r="T14" s="63"/>
      <c r="AF14" s="63"/>
      <c r="AG14" s="63"/>
      <c r="AH14" s="63"/>
      <c r="AI14" s="63"/>
      <c r="AJ14" s="63"/>
      <c r="AK14" s="63"/>
      <c r="AL14" s="63"/>
      <c r="AM14" s="63"/>
    </row>
    <row r="15" spans="1:39" ht="15">
      <c r="A15" s="77">
        <f t="shared" si="0"/>
        <v>1900</v>
      </c>
      <c r="B15" s="76">
        <v>0.87341805503210768</v>
      </c>
      <c r="C15" s="78">
        <v>0.58667125757620031</v>
      </c>
      <c r="D15" s="74">
        <v>0.28082988143913723</v>
      </c>
      <c r="E15" s="65">
        <v>0.66071699885519708</v>
      </c>
      <c r="F15" s="75"/>
      <c r="G15" s="65"/>
      <c r="H15" s="74"/>
      <c r="I15" s="75"/>
      <c r="J15" s="65"/>
      <c r="K15" s="74"/>
      <c r="L15" s="75"/>
      <c r="M15" s="65"/>
      <c r="N15" s="74"/>
      <c r="O15" s="75"/>
      <c r="P15" s="65"/>
      <c r="Q15" s="74"/>
      <c r="R15" s="63"/>
      <c r="S15" s="63"/>
      <c r="T15" s="63"/>
      <c r="AF15" s="63"/>
      <c r="AG15" s="63"/>
      <c r="AH15" s="63"/>
      <c r="AI15" s="63"/>
      <c r="AJ15" s="63"/>
      <c r="AK15" s="63"/>
      <c r="AL15" s="63"/>
      <c r="AM15" s="63"/>
    </row>
    <row r="16" spans="1:39" ht="15">
      <c r="A16" s="77">
        <v>1910</v>
      </c>
      <c r="B16" s="76">
        <v>0.88496133047384407</v>
      </c>
      <c r="C16" s="78">
        <v>0.60499451965336581</v>
      </c>
      <c r="D16" s="74">
        <v>0.28975911158897133</v>
      </c>
      <c r="E16" s="65">
        <v>0.70720904584200417</v>
      </c>
      <c r="F16" s="75">
        <v>0.92</v>
      </c>
      <c r="G16" s="65">
        <v>0.69</v>
      </c>
      <c r="H16" s="74"/>
      <c r="I16" s="75">
        <v>0.81129751369058767</v>
      </c>
      <c r="J16" s="65">
        <v>0.45129751369058757</v>
      </c>
      <c r="K16" s="65">
        <v>0.24824684660604698</v>
      </c>
      <c r="L16" s="75">
        <f>0.8815</f>
        <v>0.88149999999999995</v>
      </c>
      <c r="M16" s="65">
        <v>0.61099999999999999</v>
      </c>
      <c r="N16" s="74">
        <f>(0.317+0.2701)/200%</f>
        <v>0.29354999999999998</v>
      </c>
      <c r="O16" s="75">
        <f t="shared" ref="O16:P18" si="1">(B16+F16+L16)/3</f>
        <v>0.89548711015794813</v>
      </c>
      <c r="P16" s="65">
        <f t="shared" si="1"/>
        <v>0.63533150655112192</v>
      </c>
      <c r="Q16" s="74"/>
      <c r="R16" s="63"/>
      <c r="S16" s="63"/>
      <c r="T16" s="63"/>
      <c r="AF16" s="63"/>
      <c r="AG16" s="63"/>
      <c r="AH16" s="63"/>
      <c r="AI16" s="63"/>
      <c r="AJ16" s="63"/>
      <c r="AK16" s="63"/>
      <c r="AL16" s="63"/>
      <c r="AM16" s="63"/>
    </row>
    <row r="17" spans="1:39" ht="15">
      <c r="A17" s="77">
        <v>1920</v>
      </c>
      <c r="B17" s="76">
        <v>0.81656278893300427</v>
      </c>
      <c r="C17" s="78">
        <v>0.49234387142014008</v>
      </c>
      <c r="D17" s="74">
        <v>0.23106962239195156</v>
      </c>
      <c r="E17" s="65">
        <v>0.60032794564370617</v>
      </c>
      <c r="F17" s="75">
        <v>0.89</v>
      </c>
      <c r="G17" s="65">
        <v>0.61</v>
      </c>
      <c r="H17" s="74"/>
      <c r="I17" s="75">
        <v>0.79726901613369217</v>
      </c>
      <c r="J17" s="65">
        <v>0.43726901613369229</v>
      </c>
      <c r="K17" s="65">
        <v>0.22907241790337418</v>
      </c>
      <c r="L17" s="75">
        <v>0.87690000000000001</v>
      </c>
      <c r="M17" s="65">
        <v>0.53790000000000004</v>
      </c>
      <c r="N17" s="74"/>
      <c r="O17" s="75">
        <f t="shared" si="1"/>
        <v>0.86115426297766806</v>
      </c>
      <c r="P17" s="65">
        <f t="shared" si="1"/>
        <v>0.54674795714004676</v>
      </c>
      <c r="Q17" s="74"/>
      <c r="R17" s="63"/>
      <c r="S17" s="63"/>
      <c r="T17" s="63"/>
      <c r="AF17" s="63"/>
      <c r="AG17" s="63"/>
      <c r="AH17" s="63"/>
      <c r="AI17" s="63"/>
      <c r="AJ17" s="63"/>
      <c r="AK17" s="63"/>
      <c r="AL17" s="63"/>
      <c r="AM17" s="63"/>
    </row>
    <row r="18" spans="1:39" ht="15">
      <c r="A18" s="77">
        <v>1930</v>
      </c>
      <c r="B18" s="76">
        <v>0.79958626352055417</v>
      </c>
      <c r="C18" s="78">
        <v>0.47351360103099133</v>
      </c>
      <c r="D18" s="74">
        <v>0.22364816902078286</v>
      </c>
      <c r="E18" s="65">
        <v>0.54763206318445057</v>
      </c>
      <c r="F18" s="75">
        <v>0.85</v>
      </c>
      <c r="G18" s="65">
        <v>0.55000000000000004</v>
      </c>
      <c r="H18" s="74"/>
      <c r="I18" s="75">
        <v>0.73405963421263221</v>
      </c>
      <c r="J18" s="65">
        <v>0.37405963421263222</v>
      </c>
      <c r="K18" s="65">
        <v>0.20084183665366115</v>
      </c>
      <c r="L18" s="75">
        <v>0.83550000000000002</v>
      </c>
      <c r="M18" s="65">
        <v>0.42770000000000002</v>
      </c>
      <c r="N18" s="74"/>
      <c r="O18" s="75">
        <f t="shared" si="1"/>
        <v>0.82836208784018472</v>
      </c>
      <c r="P18" s="65">
        <f t="shared" si="1"/>
        <v>0.48373786701033045</v>
      </c>
      <c r="Q18" s="74"/>
      <c r="R18" s="63"/>
      <c r="S18" s="63"/>
      <c r="T18" s="63"/>
      <c r="AF18" s="63"/>
      <c r="AG18" s="63"/>
      <c r="AH18" s="63"/>
      <c r="AI18" s="63"/>
      <c r="AJ18" s="63"/>
      <c r="AK18" s="63"/>
      <c r="AL18" s="63"/>
      <c r="AM18" s="63"/>
    </row>
    <row r="19" spans="1:39" ht="15">
      <c r="A19" s="77">
        <f t="shared" ref="A19:A26" si="2">A18+10</f>
        <v>1940</v>
      </c>
      <c r="B19" s="76">
        <v>0.75779225449707599</v>
      </c>
      <c r="C19" s="78">
        <v>0.3630260303208378</v>
      </c>
      <c r="D19" s="74">
        <v>0.1367665907496971</v>
      </c>
      <c r="E19" s="65">
        <v>0.52411586720016345</v>
      </c>
      <c r="F19" s="75"/>
      <c r="G19" s="65"/>
      <c r="H19" s="74"/>
      <c r="I19" s="75">
        <v>0.66389486443707002</v>
      </c>
      <c r="J19" s="65">
        <v>0.30389486443706998</v>
      </c>
      <c r="K19" s="65">
        <v>0.13501597440045224</v>
      </c>
      <c r="L19" s="75">
        <v>0.83169999999999999</v>
      </c>
      <c r="M19" s="65">
        <v>0.37690000000000001</v>
      </c>
      <c r="N19" s="74">
        <v>0.17699999999999999</v>
      </c>
      <c r="O19" s="75"/>
      <c r="P19" s="65"/>
      <c r="Q19" s="74"/>
      <c r="R19" s="63"/>
      <c r="S19" s="63"/>
      <c r="T19" s="63"/>
      <c r="AF19" s="63"/>
      <c r="AG19" s="63"/>
      <c r="AH19" s="63"/>
      <c r="AI19" s="63"/>
      <c r="AJ19" s="63"/>
      <c r="AK19" s="63"/>
      <c r="AL19" s="63"/>
      <c r="AM19" s="63"/>
    </row>
    <row r="20" spans="1:39" ht="15">
      <c r="A20" s="77">
        <f t="shared" si="2"/>
        <v>1950</v>
      </c>
      <c r="B20" s="76">
        <v>0.72796470071456387</v>
      </c>
      <c r="C20" s="78">
        <v>0.33403255861281123</v>
      </c>
      <c r="D20" s="74">
        <v>0.12062614946961507</v>
      </c>
      <c r="E20" s="65">
        <v>0.38855726017530551</v>
      </c>
      <c r="F20" s="75">
        <v>0.76</v>
      </c>
      <c r="G20" s="65">
        <v>0.47199999999999998</v>
      </c>
      <c r="H20" s="74"/>
      <c r="I20" s="75">
        <v>0.65665535237286665</v>
      </c>
      <c r="J20" s="65">
        <v>0.29665535237286661</v>
      </c>
      <c r="K20" s="65">
        <v>0.12277391790250029</v>
      </c>
      <c r="L20" s="75">
        <v>0.77290000000000003</v>
      </c>
      <c r="M20" s="65">
        <v>0.3281</v>
      </c>
      <c r="N20" s="74">
        <v>9.6500000000000002E-2</v>
      </c>
      <c r="O20" s="75">
        <f t="shared" ref="O20:P26" si="3">(B20+F20+L20)/3</f>
        <v>0.7536215669048546</v>
      </c>
      <c r="P20" s="65">
        <f t="shared" si="3"/>
        <v>0.37804418620427044</v>
      </c>
      <c r="Q20" s="74"/>
      <c r="R20" s="63"/>
      <c r="S20" s="63"/>
      <c r="T20" s="63"/>
      <c r="AF20" s="63"/>
      <c r="AG20" s="63"/>
      <c r="AH20" s="63"/>
      <c r="AI20" s="63"/>
      <c r="AJ20" s="63"/>
      <c r="AK20" s="63"/>
      <c r="AL20" s="63"/>
      <c r="AM20" s="63"/>
    </row>
    <row r="21" spans="1:39" ht="15">
      <c r="A21" s="77">
        <f t="shared" si="2"/>
        <v>1960</v>
      </c>
      <c r="B21" s="76">
        <v>0.69942625870271646</v>
      </c>
      <c r="C21" s="78">
        <v>0.31896407642836389</v>
      </c>
      <c r="D21" s="74">
        <v>0.11488856035073748</v>
      </c>
      <c r="E21" s="65">
        <v>0.35285395430221905</v>
      </c>
      <c r="F21" s="75">
        <v>0.71499999999999997</v>
      </c>
      <c r="G21" s="65">
        <v>0.33900000000000002</v>
      </c>
      <c r="H21" s="74"/>
      <c r="I21" s="75">
        <v>0.67</v>
      </c>
      <c r="J21" s="65">
        <v>0.314</v>
      </c>
      <c r="K21" s="65">
        <v>0.13439582000217187</v>
      </c>
      <c r="L21" s="75">
        <v>0.63229999999999997</v>
      </c>
      <c r="M21" s="65">
        <v>0.2341</v>
      </c>
      <c r="N21" s="74">
        <v>8.1699999999999995E-2</v>
      </c>
      <c r="O21" s="75">
        <f t="shared" si="3"/>
        <v>0.68224208623423876</v>
      </c>
      <c r="P21" s="65">
        <f t="shared" si="3"/>
        <v>0.29735469214278792</v>
      </c>
      <c r="Q21" s="74"/>
      <c r="R21" s="63"/>
      <c r="S21" s="63"/>
      <c r="T21" s="63"/>
      <c r="AF21" s="63"/>
      <c r="AG21" s="63"/>
      <c r="AH21" s="63"/>
      <c r="AI21" s="63"/>
      <c r="AJ21" s="63"/>
      <c r="AK21" s="63"/>
      <c r="AL21" s="63"/>
      <c r="AM21" s="63"/>
    </row>
    <row r="22" spans="1:39" ht="15">
      <c r="A22" s="77">
        <f t="shared" si="2"/>
        <v>1970</v>
      </c>
      <c r="B22" s="76">
        <v>0.62</v>
      </c>
      <c r="C22" s="78">
        <v>0.22</v>
      </c>
      <c r="D22" s="74">
        <v>7.0000000000000007E-2</v>
      </c>
      <c r="E22" s="65">
        <v>0.255</v>
      </c>
      <c r="F22" s="75">
        <v>0.64100000000000001</v>
      </c>
      <c r="G22" s="65">
        <v>0.22600000000000001</v>
      </c>
      <c r="H22" s="74"/>
      <c r="I22" s="75">
        <v>0.64182001137360711</v>
      </c>
      <c r="J22" s="65">
        <v>0.28182001137360713</v>
      </c>
      <c r="K22" s="65">
        <v>0.11514196600769284</v>
      </c>
      <c r="L22" s="75">
        <v>0.54700000000000004</v>
      </c>
      <c r="M22" s="65">
        <v>0.17699999999999999</v>
      </c>
      <c r="N22" s="74"/>
      <c r="O22" s="75">
        <f t="shared" si="3"/>
        <v>0.60266666666666679</v>
      </c>
      <c r="P22" s="65">
        <f t="shared" si="3"/>
        <v>0.20766666666666667</v>
      </c>
      <c r="Q22" s="74"/>
      <c r="R22" s="63"/>
      <c r="S22" s="63"/>
      <c r="T22" s="63"/>
      <c r="AF22" s="63"/>
      <c r="AG22" s="63"/>
      <c r="AH22" s="63"/>
      <c r="AI22" s="63"/>
      <c r="AJ22" s="63"/>
      <c r="AK22" s="63"/>
      <c r="AL22" s="63"/>
      <c r="AM22" s="63"/>
    </row>
    <row r="23" spans="1:39" ht="15">
      <c r="A23" s="77">
        <f t="shared" si="2"/>
        <v>1980</v>
      </c>
      <c r="B23" s="76">
        <v>0.61842763423391522</v>
      </c>
      <c r="C23" s="78">
        <v>0.22019883455897218</v>
      </c>
      <c r="D23" s="74">
        <v>6.7262818138752289E-2</v>
      </c>
      <c r="E23" s="65">
        <v>0.25</v>
      </c>
      <c r="F23" s="75">
        <v>0.626</v>
      </c>
      <c r="G23" s="65">
        <v>0.22700000000000001</v>
      </c>
      <c r="H23" s="74"/>
      <c r="I23" s="75">
        <v>0.67200000000000004</v>
      </c>
      <c r="J23" s="65">
        <v>0.30099999999999999</v>
      </c>
      <c r="K23" s="65">
        <v>0.12408183620413152</v>
      </c>
      <c r="L23" s="75">
        <v>0.53400000000000003</v>
      </c>
      <c r="M23" s="65">
        <v>0.16500000000000001</v>
      </c>
      <c r="N23" s="74"/>
      <c r="O23" s="75">
        <f t="shared" si="3"/>
        <v>0.59280921141130505</v>
      </c>
      <c r="P23" s="65">
        <f t="shared" si="3"/>
        <v>0.20406627818632406</v>
      </c>
      <c r="Q23" s="74"/>
      <c r="R23" s="63"/>
      <c r="S23" s="63"/>
      <c r="T23" s="63"/>
      <c r="AF23" s="63"/>
      <c r="AG23" s="63"/>
      <c r="AH23" s="63"/>
      <c r="AI23" s="63"/>
      <c r="AJ23" s="63"/>
      <c r="AK23" s="63"/>
      <c r="AL23" s="63"/>
      <c r="AM23" s="63"/>
    </row>
    <row r="24" spans="1:39" ht="15">
      <c r="A24" s="77">
        <f t="shared" si="2"/>
        <v>1990</v>
      </c>
      <c r="B24" s="76">
        <v>0.60962159340268618</v>
      </c>
      <c r="C24" s="78">
        <v>0.21706333442803544</v>
      </c>
      <c r="D24" s="74">
        <v>6.4394038209145743E-2</v>
      </c>
      <c r="E24" s="65">
        <v>0.24157756873433928</v>
      </c>
      <c r="F24" s="75">
        <v>0.64</v>
      </c>
      <c r="G24" s="65">
        <v>0.24</v>
      </c>
      <c r="H24" s="74"/>
      <c r="I24" s="75">
        <v>0.68699999999999983</v>
      </c>
      <c r="J24" s="65">
        <v>0.32899999999999996</v>
      </c>
      <c r="K24" s="65">
        <v>0.13898870976328495</v>
      </c>
      <c r="L24" s="75">
        <v>0.57699999999999996</v>
      </c>
      <c r="M24" s="65">
        <v>0.19500000000000001</v>
      </c>
      <c r="N24" s="74"/>
      <c r="O24" s="75">
        <f t="shared" si="3"/>
        <v>0.60887386446756209</v>
      </c>
      <c r="P24" s="65">
        <f t="shared" si="3"/>
        <v>0.21735444480934515</v>
      </c>
      <c r="Q24" s="74"/>
      <c r="R24" s="63"/>
      <c r="S24" s="63"/>
      <c r="T24" s="63"/>
      <c r="AF24" s="63"/>
      <c r="AG24" s="63"/>
      <c r="AH24" s="63"/>
      <c r="AI24" s="63"/>
      <c r="AJ24" s="63"/>
      <c r="AK24" s="63"/>
      <c r="AL24" s="63"/>
      <c r="AM24" s="63"/>
    </row>
    <row r="25" spans="1:39" ht="15">
      <c r="A25" s="77">
        <f t="shared" si="2"/>
        <v>2000</v>
      </c>
      <c r="B25" s="76">
        <v>0.621</v>
      </c>
      <c r="C25" s="65">
        <v>0.23499999999999999</v>
      </c>
      <c r="D25" s="74">
        <v>6.9715131848609224E-2</v>
      </c>
      <c r="E25" s="65">
        <v>0.26153992705475249</v>
      </c>
      <c r="F25" s="75">
        <v>0.68500000000000005</v>
      </c>
      <c r="G25" s="65">
        <v>0.27</v>
      </c>
      <c r="H25" s="74"/>
      <c r="I25" s="75">
        <v>0.69650000000000001</v>
      </c>
      <c r="J25" s="65">
        <v>0.33049999999999996</v>
      </c>
      <c r="K25" s="65">
        <v>0.14407815804029964</v>
      </c>
      <c r="L25" s="75">
        <v>0.57809999999999995</v>
      </c>
      <c r="M25" s="65">
        <v>0.20480000000000001</v>
      </c>
      <c r="N25" s="74">
        <v>6.7000000000000004E-2</v>
      </c>
      <c r="O25" s="75">
        <f t="shared" si="3"/>
        <v>0.62803333333333333</v>
      </c>
      <c r="P25" s="65">
        <f t="shared" si="3"/>
        <v>0.2366</v>
      </c>
      <c r="Q25" s="74">
        <v>6.7000000000000004E-2</v>
      </c>
      <c r="R25" s="63"/>
      <c r="S25" s="63"/>
      <c r="T25" s="63"/>
      <c r="AF25" s="63"/>
      <c r="AG25" s="63"/>
      <c r="AH25" s="63"/>
      <c r="AI25" s="63"/>
      <c r="AJ25" s="63"/>
      <c r="AK25" s="63"/>
      <c r="AL25" s="63"/>
      <c r="AM25" s="63"/>
    </row>
    <row r="26" spans="1:39" ht="16" thickBot="1">
      <c r="A26" s="73">
        <f t="shared" si="2"/>
        <v>2010</v>
      </c>
      <c r="B26" s="72">
        <v>0.624</v>
      </c>
      <c r="C26" s="71">
        <v>0.24399999999999999</v>
      </c>
      <c r="D26" s="68">
        <v>7.23850730683432E-2</v>
      </c>
      <c r="E26" s="69">
        <v>0.27155634979301962</v>
      </c>
      <c r="F26" s="70">
        <v>0.70499999999999996</v>
      </c>
      <c r="G26" s="69">
        <v>0.28000000000000003</v>
      </c>
      <c r="H26" s="68"/>
      <c r="I26" s="70">
        <v>0.71499999999999997</v>
      </c>
      <c r="J26" s="69">
        <v>0.33799999999999997</v>
      </c>
      <c r="K26" s="69">
        <v>0.14734770776889949</v>
      </c>
      <c r="L26" s="70">
        <v>0.5877</v>
      </c>
      <c r="M26" s="69">
        <v>0.20710000000000001</v>
      </c>
      <c r="N26" s="68"/>
      <c r="O26" s="70">
        <f t="shared" si="3"/>
        <v>0.63890000000000002</v>
      </c>
      <c r="P26" s="69">
        <f t="shared" si="3"/>
        <v>0.24370000000000003</v>
      </c>
      <c r="Q26" s="68"/>
      <c r="R26" s="63"/>
      <c r="S26" s="63"/>
      <c r="T26" s="63"/>
      <c r="AF26" s="63"/>
      <c r="AG26" s="63"/>
      <c r="AH26" s="63"/>
      <c r="AI26" s="63"/>
      <c r="AJ26" s="63"/>
      <c r="AK26" s="63"/>
      <c r="AL26" s="63"/>
      <c r="AM26" s="63"/>
    </row>
    <row r="27" spans="1:39" ht="16" thickTop="1">
      <c r="A27" s="67"/>
      <c r="B27" s="65"/>
      <c r="C27" s="65"/>
      <c r="D27" s="65"/>
      <c r="E27" s="65"/>
      <c r="F27" s="65"/>
      <c r="G27" s="65"/>
      <c r="H27" s="65"/>
      <c r="I27" s="65"/>
      <c r="J27" s="65"/>
      <c r="K27" s="65"/>
      <c r="L27" s="65"/>
      <c r="M27" s="65"/>
      <c r="N27" s="65"/>
      <c r="O27" s="65"/>
      <c r="P27" s="65"/>
      <c r="Q27" s="65"/>
      <c r="R27" s="63"/>
      <c r="S27" s="63"/>
      <c r="T27" s="63"/>
      <c r="AF27" s="63"/>
      <c r="AG27" s="63"/>
      <c r="AH27" s="63"/>
      <c r="AI27" s="63"/>
      <c r="AJ27" s="63"/>
      <c r="AK27" s="63"/>
      <c r="AL27" s="63"/>
      <c r="AM27" s="63"/>
    </row>
    <row r="28" spans="1:39" ht="15">
      <c r="A28" s="63" t="s">
        <v>103</v>
      </c>
      <c r="B28" s="64"/>
      <c r="C28" s="64"/>
      <c r="D28" s="64"/>
      <c r="E28" s="64"/>
      <c r="F28" s="65"/>
      <c r="G28" s="65"/>
      <c r="H28" s="65"/>
      <c r="I28" s="65"/>
      <c r="J28" s="65"/>
      <c r="K28" s="65"/>
      <c r="L28" s="65"/>
      <c r="M28" s="65"/>
      <c r="N28" s="65"/>
      <c r="O28" s="65"/>
      <c r="P28" s="65"/>
      <c r="Q28" s="65"/>
      <c r="R28" s="63"/>
      <c r="S28" s="63"/>
      <c r="T28" s="63"/>
      <c r="AF28" s="63"/>
      <c r="AG28" s="63"/>
      <c r="AH28" s="63"/>
      <c r="AI28" s="63"/>
      <c r="AJ28" s="63"/>
      <c r="AK28" s="63"/>
      <c r="AL28" s="63"/>
      <c r="AM28" s="63"/>
    </row>
    <row r="29" spans="1:39" ht="15">
      <c r="A29" s="66"/>
      <c r="B29" s="64"/>
      <c r="C29" s="64"/>
      <c r="D29" s="64"/>
      <c r="E29" s="64"/>
      <c r="F29" s="65"/>
      <c r="G29" s="65"/>
      <c r="H29" s="65"/>
      <c r="I29" s="65"/>
      <c r="J29" s="65"/>
      <c r="K29" s="65"/>
      <c r="L29" s="65"/>
      <c r="M29" s="65"/>
      <c r="N29" s="65"/>
      <c r="O29" s="65"/>
      <c r="P29" s="65"/>
      <c r="Q29" s="65"/>
      <c r="R29" s="63"/>
      <c r="S29" s="63"/>
      <c r="T29" s="63"/>
      <c r="AF29" s="63"/>
      <c r="AG29" s="63"/>
      <c r="AH29" s="63"/>
      <c r="AI29" s="63"/>
      <c r="AJ29" s="63"/>
      <c r="AK29" s="63"/>
      <c r="AL29" s="63"/>
      <c r="AM29" s="63"/>
    </row>
    <row r="30" spans="1:39" ht="15">
      <c r="A30" s="63" t="s">
        <v>102</v>
      </c>
      <c r="B30" s="64"/>
      <c r="C30" s="64"/>
      <c r="D30" s="64"/>
      <c r="E30" s="64"/>
      <c r="F30" s="62"/>
      <c r="I30" s="62"/>
      <c r="J30" s="62"/>
      <c r="K30" s="62"/>
      <c r="L30" s="62"/>
      <c r="M30" s="62"/>
      <c r="N30" s="62"/>
      <c r="O30" s="62"/>
      <c r="P30" s="62"/>
      <c r="Q30" s="62"/>
      <c r="R30" s="63"/>
      <c r="S30" s="63"/>
      <c r="T30" s="63"/>
      <c r="AF30" s="63"/>
      <c r="AG30" s="63"/>
      <c r="AH30" s="63"/>
      <c r="AI30" s="63"/>
      <c r="AJ30" s="63"/>
      <c r="AK30" s="63"/>
      <c r="AL30" s="63"/>
      <c r="AM30" s="63"/>
    </row>
    <row r="31" spans="1:39" ht="15">
      <c r="A31" s="63" t="s">
        <v>101</v>
      </c>
      <c r="B31" s="64"/>
      <c r="C31" s="64"/>
      <c r="D31" s="64"/>
      <c r="E31" s="64"/>
      <c r="F31" s="62"/>
      <c r="I31" s="62"/>
      <c r="J31" s="62"/>
      <c r="K31" s="62"/>
      <c r="L31" s="62"/>
      <c r="M31" s="62"/>
      <c r="N31" s="62"/>
      <c r="O31" s="62"/>
      <c r="P31" s="62"/>
      <c r="Q31" s="62"/>
      <c r="R31" s="63"/>
      <c r="S31" s="63"/>
      <c r="T31" s="63"/>
      <c r="AF31" s="63"/>
      <c r="AG31" s="63"/>
      <c r="AH31" s="63"/>
      <c r="AI31" s="63"/>
      <c r="AJ31" s="63"/>
      <c r="AK31" s="63"/>
      <c r="AL31" s="63"/>
      <c r="AM31" s="63"/>
    </row>
    <row r="32" spans="1:39" ht="15">
      <c r="A32" s="63"/>
      <c r="B32" s="64"/>
      <c r="C32" s="64"/>
      <c r="D32" s="64"/>
      <c r="E32" s="64"/>
      <c r="F32" s="62"/>
      <c r="I32" s="62"/>
      <c r="J32" s="62"/>
      <c r="K32" s="62"/>
      <c r="L32" s="62"/>
      <c r="M32" s="62"/>
      <c r="N32" s="62"/>
      <c r="O32" s="62"/>
      <c r="P32" s="62"/>
      <c r="Q32" s="62"/>
      <c r="R32" s="63"/>
      <c r="S32" s="63"/>
      <c r="T32" s="63"/>
      <c r="AF32" s="63"/>
      <c r="AG32" s="63"/>
      <c r="AH32" s="63"/>
      <c r="AI32" s="63"/>
      <c r="AJ32" s="63"/>
      <c r="AK32" s="63"/>
      <c r="AL32" s="63"/>
      <c r="AM32" s="63"/>
    </row>
    <row r="33" spans="1:39" ht="15">
      <c r="A33" s="63" t="s">
        <v>100</v>
      </c>
      <c r="B33" s="64"/>
      <c r="C33" s="64"/>
      <c r="D33" s="64"/>
      <c r="E33" s="64"/>
      <c r="F33" s="62"/>
      <c r="I33" s="62"/>
      <c r="J33" s="62"/>
      <c r="K33" s="62"/>
      <c r="L33" s="62"/>
      <c r="M33" s="62"/>
      <c r="N33" s="62"/>
      <c r="O33" s="62"/>
      <c r="P33" s="62"/>
      <c r="Q33" s="62"/>
      <c r="R33" s="63"/>
      <c r="S33" s="63"/>
      <c r="T33" s="63"/>
      <c r="AF33" s="63"/>
      <c r="AG33" s="63"/>
      <c r="AH33" s="63"/>
      <c r="AI33" s="63"/>
      <c r="AJ33" s="63"/>
      <c r="AK33" s="63"/>
      <c r="AL33" s="63"/>
      <c r="AM33" s="63"/>
    </row>
    <row r="34" spans="1:39" ht="15">
      <c r="A34" s="63" t="s">
        <v>99</v>
      </c>
      <c r="B34" s="64"/>
      <c r="C34" s="64"/>
      <c r="D34" s="64"/>
      <c r="E34" s="64"/>
      <c r="F34" s="62"/>
      <c r="I34" s="62"/>
      <c r="J34" s="62"/>
      <c r="K34" s="62"/>
      <c r="L34" s="62"/>
      <c r="M34" s="62"/>
      <c r="N34" s="62"/>
      <c r="O34" s="62"/>
      <c r="P34" s="62"/>
      <c r="Q34" s="62"/>
      <c r="R34" s="63"/>
      <c r="S34" s="63"/>
      <c r="T34" s="63"/>
      <c r="AF34" s="63"/>
      <c r="AG34" s="63"/>
      <c r="AH34" s="63"/>
      <c r="AI34" s="63"/>
      <c r="AJ34" s="63"/>
      <c r="AK34" s="63"/>
      <c r="AL34" s="63"/>
      <c r="AM34" s="63"/>
    </row>
    <row r="35" spans="1:39" ht="15">
      <c r="A35" s="63" t="s">
        <v>98</v>
      </c>
      <c r="B35" s="64"/>
      <c r="C35" s="64"/>
      <c r="D35" s="64"/>
      <c r="E35" s="64"/>
      <c r="F35" s="62"/>
      <c r="I35" s="62"/>
      <c r="J35" s="62"/>
      <c r="K35" s="62"/>
      <c r="L35" s="62"/>
      <c r="M35" s="62"/>
      <c r="N35" s="62"/>
      <c r="O35" s="62"/>
      <c r="P35" s="62"/>
      <c r="Q35" s="62"/>
      <c r="R35" s="63"/>
      <c r="S35" s="63"/>
      <c r="T35" s="63"/>
      <c r="AF35" s="63"/>
      <c r="AG35" s="63"/>
      <c r="AH35" s="63"/>
      <c r="AI35" s="63"/>
      <c r="AJ35" s="63"/>
      <c r="AK35" s="63"/>
      <c r="AL35" s="63"/>
      <c r="AM35" s="63"/>
    </row>
    <row r="36" spans="1:39" ht="15">
      <c r="A36" s="63" t="s">
        <v>97</v>
      </c>
      <c r="B36" s="64"/>
      <c r="C36" s="64"/>
      <c r="D36" s="64"/>
      <c r="E36" s="64"/>
      <c r="F36" s="62"/>
      <c r="I36" s="62"/>
      <c r="J36" s="62"/>
      <c r="K36" s="62"/>
      <c r="L36" s="62"/>
      <c r="M36" s="62"/>
      <c r="N36" s="62"/>
      <c r="O36" s="62"/>
      <c r="P36" s="62"/>
      <c r="Q36" s="62"/>
      <c r="R36" s="63"/>
      <c r="S36" s="63"/>
      <c r="T36" s="63"/>
      <c r="AF36" s="63"/>
      <c r="AG36" s="63"/>
      <c r="AH36" s="63"/>
      <c r="AI36" s="63"/>
      <c r="AJ36" s="63"/>
      <c r="AK36" s="63"/>
      <c r="AL36" s="63"/>
      <c r="AM36" s="63"/>
    </row>
    <row r="37" spans="1:39" ht="15">
      <c r="A37" s="63" t="s">
        <v>96</v>
      </c>
      <c r="B37" s="64"/>
      <c r="C37" s="64"/>
      <c r="D37" s="64"/>
      <c r="E37" s="64"/>
      <c r="F37" s="62"/>
      <c r="I37" s="62"/>
      <c r="J37" s="62"/>
      <c r="K37" s="62"/>
      <c r="L37" s="62"/>
      <c r="M37" s="62"/>
      <c r="N37" s="62"/>
      <c r="O37" s="62"/>
      <c r="P37" s="62"/>
      <c r="Q37" s="62"/>
      <c r="R37" s="63"/>
      <c r="S37" s="63"/>
      <c r="T37" s="63"/>
      <c r="AF37" s="63"/>
      <c r="AG37" s="63"/>
      <c r="AH37" s="63"/>
      <c r="AI37" s="63"/>
      <c r="AJ37" s="63"/>
      <c r="AK37" s="63"/>
      <c r="AL37" s="63"/>
      <c r="AM37" s="63"/>
    </row>
    <row r="38" spans="1:39" ht="15">
      <c r="A38" s="63"/>
      <c r="B38" s="64"/>
      <c r="C38" s="64"/>
      <c r="D38" s="64"/>
      <c r="E38" s="64"/>
      <c r="F38" s="62"/>
      <c r="I38" s="62"/>
      <c r="J38" s="62"/>
      <c r="K38" s="62"/>
      <c r="L38" s="62"/>
      <c r="M38" s="62"/>
      <c r="N38" s="62"/>
      <c r="O38" s="62"/>
      <c r="P38" s="62"/>
      <c r="Q38" s="62"/>
      <c r="R38" s="63"/>
      <c r="S38" s="63"/>
      <c r="T38" s="63"/>
      <c r="AF38" s="63"/>
      <c r="AG38" s="63"/>
      <c r="AH38" s="63"/>
      <c r="AI38" s="63"/>
      <c r="AJ38" s="63"/>
      <c r="AK38" s="63"/>
      <c r="AL38" s="63"/>
      <c r="AM38" s="63"/>
    </row>
    <row r="39" spans="1:39" ht="15">
      <c r="A39" s="63" t="s">
        <v>95</v>
      </c>
      <c r="B39" s="64"/>
      <c r="C39" s="64"/>
      <c r="D39" s="64"/>
      <c r="E39" s="64"/>
      <c r="F39" s="62"/>
      <c r="G39" s="62"/>
      <c r="H39" s="62"/>
      <c r="I39" s="62"/>
      <c r="J39" s="62"/>
      <c r="K39" s="62"/>
      <c r="L39" s="62"/>
      <c r="M39" s="62"/>
      <c r="N39" s="62"/>
      <c r="O39" s="62"/>
      <c r="P39" s="62"/>
      <c r="Q39" s="62"/>
      <c r="R39" s="63"/>
      <c r="S39" s="63"/>
      <c r="T39" s="63"/>
      <c r="AF39" s="63"/>
      <c r="AG39" s="63"/>
      <c r="AH39" s="63"/>
      <c r="AI39" s="63"/>
      <c r="AJ39" s="63"/>
      <c r="AK39" s="63"/>
      <c r="AL39" s="63"/>
      <c r="AM39" s="63"/>
    </row>
    <row r="40" spans="1:39" ht="15">
      <c r="A40" s="63" t="s">
        <v>94</v>
      </c>
      <c r="B40" s="64"/>
      <c r="C40" s="64"/>
      <c r="D40" s="64"/>
      <c r="E40" s="64"/>
      <c r="F40" s="62"/>
      <c r="G40" s="62"/>
      <c r="H40" s="62"/>
      <c r="I40" s="62"/>
      <c r="J40" s="62"/>
      <c r="K40" s="62"/>
      <c r="L40" s="62"/>
      <c r="M40" s="62"/>
      <c r="N40" s="62"/>
      <c r="O40" s="62"/>
      <c r="P40" s="62"/>
      <c r="Q40" s="62"/>
      <c r="R40" s="63"/>
      <c r="S40" s="63"/>
      <c r="T40" s="63"/>
      <c r="AF40" s="63"/>
      <c r="AG40" s="63"/>
      <c r="AH40" s="63"/>
      <c r="AI40" s="63"/>
      <c r="AJ40" s="63"/>
      <c r="AK40" s="63"/>
      <c r="AL40" s="63"/>
      <c r="AM40" s="63"/>
    </row>
    <row r="41" spans="1:39" ht="15">
      <c r="A41" s="63" t="s">
        <v>93</v>
      </c>
      <c r="B41" s="64"/>
      <c r="C41" s="64"/>
      <c r="D41" s="64"/>
      <c r="E41" s="64"/>
      <c r="F41" s="62"/>
      <c r="G41" s="62"/>
      <c r="H41" s="62"/>
      <c r="I41" s="62"/>
      <c r="J41" s="62"/>
      <c r="K41" s="62"/>
      <c r="L41" s="62"/>
      <c r="M41" s="62"/>
      <c r="N41" s="62"/>
      <c r="O41" s="62"/>
      <c r="P41" s="62"/>
      <c r="Q41" s="62"/>
      <c r="R41" s="63"/>
      <c r="S41" s="63"/>
      <c r="T41" s="63"/>
      <c r="AF41" s="63"/>
      <c r="AG41" s="63"/>
      <c r="AH41" s="63"/>
      <c r="AI41" s="63"/>
      <c r="AJ41" s="63"/>
      <c r="AK41" s="63"/>
      <c r="AL41" s="63"/>
      <c r="AM41" s="63"/>
    </row>
    <row r="42" spans="1:39" ht="15">
      <c r="A42" s="63"/>
      <c r="B42" s="64"/>
      <c r="C42" s="64"/>
      <c r="D42" s="64"/>
      <c r="E42" s="64"/>
      <c r="F42" s="62"/>
      <c r="G42" s="62"/>
      <c r="H42" s="62"/>
      <c r="I42" s="62"/>
      <c r="J42" s="62"/>
      <c r="K42" s="62"/>
      <c r="L42" s="62"/>
      <c r="M42" s="62"/>
      <c r="N42" s="62"/>
      <c r="O42" s="62"/>
      <c r="P42" s="62"/>
      <c r="Q42" s="62"/>
      <c r="R42" s="63"/>
      <c r="S42" s="63"/>
      <c r="T42" s="63"/>
      <c r="AF42" s="63"/>
      <c r="AG42" s="63"/>
      <c r="AH42" s="63"/>
      <c r="AI42" s="63"/>
      <c r="AJ42" s="63"/>
      <c r="AK42" s="63"/>
      <c r="AL42" s="63"/>
      <c r="AM42" s="63"/>
    </row>
    <row r="43" spans="1:39" ht="15">
      <c r="A43" s="63" t="s">
        <v>92</v>
      </c>
      <c r="B43" s="64"/>
      <c r="C43" s="64"/>
      <c r="D43" s="64"/>
      <c r="E43" s="64"/>
      <c r="F43" s="62"/>
      <c r="G43" s="62"/>
      <c r="H43" s="62"/>
      <c r="I43" s="62"/>
      <c r="J43" s="62"/>
      <c r="K43" s="62"/>
      <c r="L43" s="62"/>
      <c r="M43" s="62"/>
      <c r="N43" s="62"/>
      <c r="O43" s="62"/>
      <c r="P43" s="62"/>
      <c r="Q43" s="62"/>
      <c r="R43" s="63"/>
      <c r="S43" s="63"/>
      <c r="T43" s="63"/>
      <c r="AF43" s="63"/>
      <c r="AG43" s="63"/>
      <c r="AH43" s="63"/>
      <c r="AI43" s="63"/>
      <c r="AJ43" s="63"/>
      <c r="AK43" s="63"/>
      <c r="AL43" s="63"/>
      <c r="AM43" s="63"/>
    </row>
    <row r="44" spans="1:39" ht="15">
      <c r="A44" s="63" t="s">
        <v>91</v>
      </c>
      <c r="B44" s="64"/>
      <c r="C44" s="64"/>
      <c r="D44" s="64"/>
      <c r="E44" s="64"/>
      <c r="F44" s="62"/>
      <c r="G44" s="62"/>
      <c r="H44" s="62"/>
      <c r="I44" s="62"/>
      <c r="J44" s="62"/>
      <c r="K44" s="62"/>
      <c r="L44" s="62"/>
      <c r="M44" s="62"/>
      <c r="N44" s="62"/>
      <c r="O44" s="62"/>
      <c r="P44" s="62"/>
      <c r="Q44" s="62"/>
      <c r="R44" s="63"/>
      <c r="S44" s="63"/>
      <c r="T44" s="63"/>
      <c r="AF44" s="63"/>
      <c r="AG44" s="63"/>
      <c r="AH44" s="63"/>
      <c r="AI44" s="63"/>
      <c r="AJ44" s="63"/>
      <c r="AK44" s="63"/>
      <c r="AL44" s="63"/>
      <c r="AM44" s="63"/>
    </row>
    <row r="45" spans="1:39" ht="15">
      <c r="A45" s="63"/>
      <c r="B45" s="64"/>
      <c r="C45" s="64"/>
      <c r="D45" s="64"/>
      <c r="E45" s="64"/>
      <c r="F45" s="62"/>
      <c r="G45" s="62"/>
      <c r="H45" s="62"/>
      <c r="I45" s="62"/>
      <c r="J45" s="62"/>
      <c r="K45" s="62"/>
      <c r="L45" s="62"/>
      <c r="M45" s="62"/>
      <c r="N45" s="62"/>
      <c r="O45" s="62"/>
      <c r="P45" s="62"/>
      <c r="Q45" s="62"/>
      <c r="R45" s="63"/>
      <c r="S45" s="63"/>
      <c r="T45" s="63"/>
      <c r="AF45" s="63"/>
      <c r="AG45" s="63"/>
      <c r="AH45" s="63"/>
      <c r="AI45" s="63"/>
      <c r="AJ45" s="63"/>
      <c r="AK45" s="63"/>
      <c r="AL45" s="63"/>
      <c r="AM45" s="63"/>
    </row>
    <row r="46" spans="1:39" ht="15">
      <c r="A46" s="63"/>
      <c r="B46" s="64"/>
      <c r="C46" s="64"/>
      <c r="D46" s="64"/>
      <c r="E46" s="64"/>
      <c r="F46" s="62"/>
      <c r="G46" s="62"/>
      <c r="H46" s="62"/>
      <c r="I46" s="62"/>
      <c r="J46" s="62"/>
      <c r="K46" s="62"/>
      <c r="L46" s="62"/>
      <c r="M46" s="62"/>
      <c r="N46" s="62"/>
      <c r="O46" s="62"/>
      <c r="P46" s="62"/>
      <c r="Q46" s="62"/>
      <c r="R46" s="63"/>
      <c r="S46" s="63"/>
      <c r="T46" s="63"/>
      <c r="AF46" s="63"/>
      <c r="AG46" s="63"/>
      <c r="AH46" s="63"/>
      <c r="AI46" s="63"/>
      <c r="AJ46" s="63"/>
      <c r="AK46" s="63"/>
      <c r="AL46" s="63"/>
      <c r="AM46" s="63"/>
    </row>
    <row r="47" spans="1:39" ht="15">
      <c r="A47" s="63"/>
      <c r="B47" s="64"/>
      <c r="C47" s="64"/>
      <c r="D47" s="64"/>
      <c r="E47" s="64"/>
      <c r="F47" s="62"/>
      <c r="G47" s="62"/>
      <c r="H47" s="62"/>
      <c r="I47" s="62"/>
      <c r="J47" s="62"/>
      <c r="K47" s="62"/>
      <c r="L47" s="62"/>
      <c r="M47" s="62"/>
      <c r="N47" s="62"/>
      <c r="O47" s="62"/>
      <c r="P47" s="62"/>
      <c r="Q47" s="62"/>
      <c r="R47" s="63"/>
      <c r="S47" s="63"/>
      <c r="T47" s="63"/>
      <c r="AF47" s="63"/>
      <c r="AG47" s="63"/>
      <c r="AH47" s="63"/>
      <c r="AI47" s="63"/>
      <c r="AJ47" s="63"/>
      <c r="AK47" s="63"/>
      <c r="AL47" s="63"/>
      <c r="AM47" s="63"/>
    </row>
    <row r="48" spans="1:39" ht="15">
      <c r="A48" s="63"/>
      <c r="B48" s="64"/>
      <c r="C48" s="64"/>
      <c r="D48" s="64"/>
      <c r="E48" s="64"/>
      <c r="F48" s="62"/>
      <c r="G48" s="62"/>
      <c r="H48" s="62"/>
      <c r="I48" s="62"/>
      <c r="J48" s="62"/>
      <c r="K48" s="62"/>
      <c r="L48" s="62"/>
      <c r="M48" s="62"/>
      <c r="N48" s="62"/>
      <c r="O48" s="62"/>
      <c r="P48" s="62"/>
      <c r="Q48" s="62"/>
      <c r="R48" s="63"/>
      <c r="S48" s="63"/>
      <c r="T48" s="63"/>
      <c r="AF48" s="63"/>
      <c r="AG48" s="63"/>
      <c r="AH48" s="63"/>
      <c r="AI48" s="63"/>
      <c r="AJ48" s="63"/>
      <c r="AK48" s="63"/>
      <c r="AL48" s="63"/>
      <c r="AM48" s="63"/>
    </row>
    <row r="49" spans="1:39" ht="15">
      <c r="A49" s="63"/>
      <c r="B49" s="63"/>
      <c r="C49" s="63"/>
      <c r="D49" s="63"/>
      <c r="E49" s="63"/>
      <c r="F49" s="62"/>
      <c r="G49" s="62"/>
      <c r="H49" s="62"/>
      <c r="I49" s="62"/>
      <c r="J49" s="62"/>
      <c r="K49" s="62"/>
      <c r="L49" s="62"/>
      <c r="M49" s="62"/>
      <c r="N49" s="62"/>
      <c r="O49" s="62"/>
      <c r="P49" s="62"/>
      <c r="Q49" s="62"/>
      <c r="R49" s="63"/>
      <c r="S49" s="63"/>
      <c r="T49" s="63"/>
      <c r="AF49" s="63"/>
      <c r="AG49" s="63"/>
      <c r="AH49" s="63"/>
      <c r="AI49" s="63"/>
      <c r="AJ49" s="63"/>
      <c r="AK49" s="63"/>
      <c r="AL49" s="63"/>
      <c r="AM49" s="63"/>
    </row>
    <row r="50" spans="1:39" ht="15">
      <c r="A50" s="63"/>
      <c r="B50" s="63"/>
      <c r="C50" s="63"/>
      <c r="D50" s="63"/>
      <c r="E50" s="63"/>
      <c r="F50" s="62"/>
      <c r="G50" s="62"/>
      <c r="H50" s="62"/>
      <c r="I50" s="62"/>
      <c r="J50" s="62"/>
      <c r="K50" s="62"/>
      <c r="L50" s="62"/>
      <c r="M50" s="62"/>
      <c r="N50" s="62"/>
      <c r="O50" s="62"/>
      <c r="P50" s="62"/>
      <c r="Q50" s="62"/>
      <c r="R50" s="63"/>
      <c r="S50" s="63"/>
      <c r="T50" s="63"/>
      <c r="AF50" s="63"/>
      <c r="AG50" s="63"/>
      <c r="AH50" s="63"/>
      <c r="AI50" s="63"/>
      <c r="AJ50" s="63"/>
      <c r="AK50" s="63"/>
      <c r="AL50" s="63"/>
      <c r="AM50" s="63"/>
    </row>
    <row r="51" spans="1:39" ht="15">
      <c r="A51" s="63"/>
      <c r="B51" s="63"/>
      <c r="C51" s="63"/>
      <c r="D51" s="63"/>
      <c r="E51" s="63"/>
      <c r="F51" s="62"/>
      <c r="G51" s="62"/>
      <c r="H51" s="62"/>
      <c r="I51" s="62"/>
      <c r="J51" s="62"/>
      <c r="K51" s="62"/>
      <c r="L51" s="62"/>
      <c r="M51" s="62"/>
      <c r="N51" s="62"/>
      <c r="O51" s="62"/>
      <c r="P51" s="62"/>
      <c r="Q51" s="62"/>
      <c r="R51" s="63"/>
      <c r="S51" s="63"/>
      <c r="T51" s="63"/>
      <c r="AF51" s="63"/>
      <c r="AG51" s="63"/>
      <c r="AH51" s="63"/>
      <c r="AI51" s="63"/>
      <c r="AJ51" s="63"/>
      <c r="AK51" s="63"/>
      <c r="AL51" s="63"/>
      <c r="AM51" s="63"/>
    </row>
    <row r="52" spans="1:39" ht="15">
      <c r="A52" s="63"/>
      <c r="B52" s="63"/>
      <c r="C52" s="63"/>
      <c r="D52" s="63"/>
      <c r="E52" s="63"/>
      <c r="F52" s="62"/>
      <c r="G52" s="62"/>
      <c r="H52" s="62"/>
      <c r="I52" s="62"/>
      <c r="J52" s="62"/>
      <c r="K52" s="62"/>
      <c r="L52" s="62"/>
      <c r="M52" s="62"/>
      <c r="N52" s="62"/>
      <c r="O52" s="62"/>
      <c r="P52" s="62"/>
      <c r="Q52" s="62"/>
      <c r="R52" s="63"/>
      <c r="S52" s="63"/>
      <c r="T52" s="63"/>
      <c r="AF52" s="63"/>
      <c r="AG52" s="63"/>
      <c r="AH52" s="63"/>
      <c r="AI52" s="63"/>
      <c r="AJ52" s="63"/>
      <c r="AK52" s="63"/>
      <c r="AL52" s="63"/>
      <c r="AM52" s="63"/>
    </row>
    <row r="53" spans="1:39" ht="15">
      <c r="A53" s="63"/>
      <c r="B53" s="63"/>
      <c r="C53" s="63"/>
      <c r="D53" s="63"/>
      <c r="E53" s="63"/>
      <c r="F53" s="62"/>
      <c r="G53" s="62"/>
      <c r="H53" s="62"/>
      <c r="I53" s="62"/>
      <c r="J53" s="62"/>
      <c r="K53" s="62"/>
      <c r="L53" s="62"/>
      <c r="M53" s="62"/>
      <c r="N53" s="62"/>
      <c r="O53" s="62"/>
      <c r="P53" s="62"/>
      <c r="Q53" s="62"/>
      <c r="R53" s="63"/>
      <c r="S53" s="63"/>
      <c r="T53" s="63"/>
      <c r="AF53" s="63"/>
      <c r="AG53" s="63"/>
      <c r="AH53" s="63"/>
      <c r="AI53" s="63"/>
      <c r="AJ53" s="63"/>
      <c r="AK53" s="63"/>
      <c r="AL53" s="63"/>
      <c r="AM53" s="63"/>
    </row>
    <row r="54" spans="1:39" ht="15">
      <c r="A54" s="63"/>
      <c r="B54" s="63"/>
      <c r="C54" s="63"/>
      <c r="D54" s="63"/>
      <c r="E54" s="63"/>
      <c r="F54" s="62"/>
      <c r="G54" s="62"/>
      <c r="H54" s="62"/>
      <c r="I54" s="62"/>
      <c r="J54" s="62"/>
      <c r="K54" s="62"/>
      <c r="L54" s="62"/>
      <c r="M54" s="62"/>
      <c r="N54" s="62"/>
      <c r="O54" s="62"/>
      <c r="P54" s="62"/>
      <c r="Q54" s="62"/>
      <c r="R54" s="63"/>
      <c r="S54" s="63"/>
      <c r="T54" s="63"/>
      <c r="AF54" s="63"/>
      <c r="AG54" s="63"/>
      <c r="AH54" s="63"/>
      <c r="AI54" s="63"/>
      <c r="AJ54" s="63"/>
      <c r="AK54" s="63"/>
      <c r="AL54" s="63"/>
      <c r="AM54" s="63"/>
    </row>
    <row r="55" spans="1:39" ht="15">
      <c r="A55" s="63"/>
      <c r="B55" s="63"/>
      <c r="C55" s="63"/>
      <c r="D55" s="63"/>
      <c r="E55" s="63"/>
      <c r="F55" s="62"/>
      <c r="G55" s="62"/>
      <c r="H55" s="62"/>
      <c r="I55" s="62"/>
      <c r="J55" s="62"/>
      <c r="K55" s="62"/>
      <c r="L55" s="62"/>
      <c r="M55" s="62"/>
      <c r="N55" s="62"/>
      <c r="O55" s="62"/>
      <c r="P55" s="62"/>
      <c r="Q55" s="62"/>
      <c r="R55" s="63"/>
      <c r="S55" s="63"/>
      <c r="T55" s="63"/>
      <c r="AF55" s="63"/>
      <c r="AG55" s="63"/>
      <c r="AH55" s="63"/>
      <c r="AI55" s="63"/>
      <c r="AJ55" s="63"/>
      <c r="AK55" s="63"/>
      <c r="AL55" s="63"/>
      <c r="AM55" s="63"/>
    </row>
    <row r="56" spans="1:39" ht="15">
      <c r="A56" s="63"/>
      <c r="B56" s="63"/>
      <c r="C56" s="63"/>
      <c r="D56" s="63"/>
      <c r="E56" s="63"/>
      <c r="F56" s="62"/>
      <c r="G56" s="62"/>
      <c r="H56" s="62"/>
      <c r="I56" s="62"/>
      <c r="J56" s="62"/>
      <c r="K56" s="62"/>
      <c r="L56" s="62"/>
      <c r="M56" s="62"/>
      <c r="N56" s="62"/>
      <c r="O56" s="62"/>
      <c r="P56" s="62"/>
      <c r="Q56" s="62"/>
      <c r="R56" s="63"/>
      <c r="S56" s="63"/>
      <c r="T56" s="63"/>
      <c r="AF56" s="63"/>
      <c r="AG56" s="63"/>
      <c r="AH56" s="63"/>
      <c r="AI56" s="63"/>
      <c r="AJ56" s="63"/>
      <c r="AK56" s="63"/>
      <c r="AL56" s="63"/>
      <c r="AM56" s="63"/>
    </row>
    <row r="57" spans="1:39" ht="15">
      <c r="A57" s="63"/>
      <c r="B57" s="63"/>
      <c r="C57" s="63"/>
      <c r="D57" s="63"/>
      <c r="E57" s="63"/>
      <c r="F57" s="62"/>
      <c r="G57" s="62"/>
      <c r="H57" s="62"/>
      <c r="I57" s="62"/>
      <c r="J57" s="62"/>
      <c r="K57" s="62"/>
      <c r="L57" s="62"/>
      <c r="M57" s="62"/>
      <c r="N57" s="62"/>
      <c r="O57" s="62"/>
      <c r="P57" s="62"/>
      <c r="Q57" s="62"/>
      <c r="R57" s="63"/>
      <c r="S57" s="63"/>
      <c r="T57" s="63"/>
      <c r="AF57" s="63"/>
      <c r="AG57" s="63"/>
      <c r="AH57" s="63"/>
      <c r="AI57" s="63"/>
      <c r="AJ57" s="63"/>
      <c r="AK57" s="63"/>
      <c r="AL57" s="63"/>
      <c r="AM57" s="63"/>
    </row>
    <row r="58" spans="1:39" ht="15">
      <c r="A58" s="63"/>
      <c r="B58" s="63"/>
      <c r="C58" s="63"/>
      <c r="D58" s="63"/>
      <c r="E58" s="63"/>
      <c r="F58" s="62"/>
      <c r="G58" s="62"/>
      <c r="H58" s="62"/>
      <c r="I58" s="62"/>
      <c r="J58" s="62"/>
      <c r="K58" s="62"/>
      <c r="L58" s="62"/>
      <c r="M58" s="62"/>
      <c r="N58" s="62"/>
      <c r="O58" s="62"/>
      <c r="P58" s="62"/>
      <c r="Q58" s="62"/>
      <c r="R58" s="63"/>
      <c r="S58" s="63"/>
      <c r="T58" s="63"/>
      <c r="AF58" s="63"/>
      <c r="AG58" s="63"/>
      <c r="AH58" s="63"/>
      <c r="AI58" s="63"/>
      <c r="AJ58" s="63"/>
      <c r="AK58" s="63"/>
      <c r="AL58" s="63"/>
      <c r="AM58" s="63"/>
    </row>
    <row r="59" spans="1:39" ht="15">
      <c r="A59" s="63"/>
      <c r="B59" s="63"/>
      <c r="C59" s="63"/>
      <c r="D59" s="63"/>
      <c r="E59" s="63"/>
      <c r="F59" s="62"/>
      <c r="G59" s="62"/>
      <c r="H59" s="62"/>
      <c r="I59" s="62"/>
      <c r="J59" s="62"/>
      <c r="K59" s="62"/>
      <c r="L59" s="62"/>
      <c r="M59" s="62"/>
      <c r="N59" s="62"/>
      <c r="O59" s="62"/>
      <c r="P59" s="62"/>
      <c r="Q59" s="62"/>
      <c r="R59" s="63"/>
      <c r="S59" s="63"/>
      <c r="T59" s="63"/>
      <c r="AF59" s="63"/>
      <c r="AG59" s="63"/>
      <c r="AH59" s="63"/>
      <c r="AI59" s="63"/>
      <c r="AJ59" s="63"/>
      <c r="AK59" s="63"/>
      <c r="AL59" s="63"/>
      <c r="AM59" s="63"/>
    </row>
    <row r="60" spans="1:39" ht="15">
      <c r="A60" s="63"/>
      <c r="B60" s="63"/>
      <c r="C60" s="63"/>
      <c r="D60" s="63"/>
      <c r="E60" s="63"/>
      <c r="F60" s="62"/>
      <c r="G60" s="62"/>
      <c r="H60" s="62"/>
      <c r="I60" s="62"/>
      <c r="J60" s="62"/>
      <c r="K60" s="62"/>
      <c r="L60" s="62"/>
      <c r="M60" s="62"/>
      <c r="N60" s="62"/>
      <c r="O60" s="62"/>
      <c r="P60" s="62"/>
      <c r="Q60" s="62"/>
      <c r="R60" s="63"/>
      <c r="S60" s="63"/>
      <c r="T60" s="63"/>
      <c r="AF60" s="63"/>
      <c r="AG60" s="63"/>
      <c r="AH60" s="63"/>
      <c r="AI60" s="63"/>
      <c r="AJ60" s="63"/>
      <c r="AK60" s="63"/>
      <c r="AL60" s="63"/>
      <c r="AM60" s="63"/>
    </row>
    <row r="61" spans="1:39" ht="15">
      <c r="A61" s="63"/>
      <c r="B61" s="63"/>
      <c r="C61" s="63"/>
      <c r="D61" s="63"/>
      <c r="E61" s="63"/>
      <c r="F61" s="62"/>
      <c r="G61" s="62"/>
      <c r="H61" s="62"/>
      <c r="I61" s="62"/>
      <c r="J61" s="62"/>
      <c r="K61" s="62"/>
      <c r="L61" s="62"/>
      <c r="M61" s="62"/>
      <c r="N61" s="62"/>
      <c r="O61" s="62"/>
      <c r="P61" s="62"/>
      <c r="Q61" s="62"/>
      <c r="R61" s="63"/>
      <c r="S61" s="63"/>
      <c r="T61" s="63"/>
      <c r="AF61" s="63"/>
      <c r="AG61" s="63"/>
      <c r="AH61" s="63"/>
      <c r="AI61" s="63"/>
      <c r="AJ61" s="63"/>
      <c r="AK61" s="63"/>
      <c r="AL61" s="63"/>
      <c r="AM61" s="63"/>
    </row>
    <row r="62" spans="1:39" ht="15">
      <c r="A62" s="63"/>
      <c r="B62" s="63"/>
      <c r="C62" s="63"/>
      <c r="D62" s="63"/>
      <c r="E62" s="63"/>
      <c r="F62" s="62"/>
      <c r="G62" s="62"/>
      <c r="H62" s="62"/>
      <c r="I62" s="62"/>
      <c r="J62" s="62"/>
      <c r="K62" s="62"/>
      <c r="L62" s="62"/>
      <c r="M62" s="62"/>
      <c r="N62" s="62"/>
      <c r="O62" s="62"/>
      <c r="P62" s="62"/>
      <c r="Q62" s="62"/>
      <c r="R62" s="63"/>
      <c r="S62" s="63"/>
      <c r="T62" s="63"/>
      <c r="AF62" s="63"/>
      <c r="AG62" s="63"/>
      <c r="AH62" s="63"/>
      <c r="AI62" s="63"/>
      <c r="AJ62" s="63"/>
      <c r="AK62" s="63"/>
      <c r="AL62" s="63"/>
      <c r="AM62" s="63"/>
    </row>
    <row r="63" spans="1:39" ht="15">
      <c r="A63" s="63"/>
      <c r="B63" s="63"/>
      <c r="C63" s="63"/>
      <c r="D63" s="63"/>
      <c r="E63" s="63"/>
      <c r="F63" s="62"/>
      <c r="G63" s="62"/>
      <c r="H63" s="62"/>
      <c r="I63" s="62"/>
      <c r="J63" s="62"/>
      <c r="K63" s="62"/>
      <c r="L63" s="62"/>
      <c r="M63" s="62"/>
      <c r="N63" s="62"/>
      <c r="O63" s="62"/>
      <c r="P63" s="62"/>
      <c r="Q63" s="62"/>
      <c r="R63" s="63"/>
      <c r="S63" s="63"/>
      <c r="T63" s="63"/>
      <c r="AF63" s="63"/>
      <c r="AG63" s="63"/>
      <c r="AH63" s="63"/>
      <c r="AI63" s="63"/>
      <c r="AJ63" s="63"/>
      <c r="AK63" s="63"/>
      <c r="AL63" s="63"/>
      <c r="AM63" s="63"/>
    </row>
    <row r="64" spans="1:39" ht="15">
      <c r="A64" s="63"/>
      <c r="B64" s="63"/>
      <c r="C64" s="63"/>
      <c r="D64" s="63"/>
      <c r="E64" s="63"/>
      <c r="F64" s="62"/>
      <c r="G64" s="62"/>
      <c r="H64" s="62"/>
      <c r="I64" s="62"/>
      <c r="J64" s="62"/>
      <c r="K64" s="62"/>
      <c r="L64" s="62"/>
      <c r="M64" s="62"/>
      <c r="N64" s="62"/>
      <c r="O64" s="62"/>
      <c r="P64" s="62"/>
      <c r="Q64" s="62"/>
      <c r="R64" s="63"/>
      <c r="S64" s="63"/>
      <c r="T64" s="63"/>
      <c r="AF64" s="63"/>
      <c r="AG64" s="63"/>
      <c r="AH64" s="63"/>
      <c r="AI64" s="63"/>
      <c r="AJ64" s="63"/>
      <c r="AK64" s="63"/>
      <c r="AL64" s="63"/>
      <c r="AM64" s="63"/>
    </row>
    <row r="65" spans="1:39" ht="15">
      <c r="A65" s="63"/>
      <c r="B65" s="63"/>
      <c r="C65" s="63"/>
      <c r="D65" s="63"/>
      <c r="E65" s="63"/>
      <c r="F65" s="62"/>
      <c r="G65" s="62"/>
      <c r="H65" s="62"/>
      <c r="I65" s="62"/>
      <c r="J65" s="62"/>
      <c r="K65" s="62"/>
      <c r="L65" s="62"/>
      <c r="M65" s="62"/>
      <c r="N65" s="62"/>
      <c r="O65" s="62"/>
      <c r="P65" s="62"/>
      <c r="Q65" s="62"/>
      <c r="R65" s="63"/>
      <c r="S65" s="63"/>
      <c r="T65" s="63"/>
      <c r="AF65" s="63"/>
      <c r="AG65" s="63"/>
      <c r="AH65" s="63"/>
      <c r="AI65" s="63"/>
      <c r="AJ65" s="63"/>
      <c r="AK65" s="63"/>
      <c r="AL65" s="63"/>
      <c r="AM65" s="63"/>
    </row>
    <row r="66" spans="1:39" ht="15">
      <c r="A66" s="63"/>
      <c r="B66" s="63"/>
      <c r="C66" s="63"/>
      <c r="D66" s="63"/>
      <c r="E66" s="63"/>
      <c r="F66" s="62"/>
      <c r="G66" s="62"/>
      <c r="H66" s="62"/>
      <c r="I66" s="62"/>
      <c r="J66" s="62"/>
      <c r="K66" s="62"/>
      <c r="L66" s="62"/>
      <c r="M66" s="62"/>
      <c r="N66" s="62"/>
      <c r="O66" s="62"/>
      <c r="P66" s="62"/>
      <c r="Q66" s="62"/>
      <c r="R66" s="63"/>
      <c r="S66" s="63"/>
      <c r="T66" s="63"/>
      <c r="AF66" s="63"/>
      <c r="AG66" s="63"/>
      <c r="AH66" s="63"/>
      <c r="AI66" s="63"/>
      <c r="AJ66" s="63"/>
      <c r="AK66" s="63"/>
      <c r="AL66" s="63"/>
      <c r="AM66" s="63"/>
    </row>
    <row r="67" spans="1:39" ht="15">
      <c r="A67" s="63"/>
      <c r="B67" s="63"/>
      <c r="C67" s="63"/>
      <c r="D67" s="63"/>
      <c r="E67" s="63"/>
      <c r="F67" s="62"/>
      <c r="G67" s="62"/>
      <c r="H67" s="62"/>
      <c r="I67" s="62"/>
      <c r="J67" s="62"/>
      <c r="K67" s="62"/>
      <c r="L67" s="62"/>
      <c r="M67" s="62"/>
      <c r="N67" s="62"/>
      <c r="O67" s="62"/>
      <c r="P67" s="62"/>
      <c r="Q67" s="62"/>
      <c r="R67" s="63"/>
      <c r="S67" s="63"/>
      <c r="T67" s="63"/>
      <c r="AF67" s="63"/>
      <c r="AG67" s="63"/>
      <c r="AH67" s="63"/>
      <c r="AI67" s="63"/>
      <c r="AJ67" s="63"/>
      <c r="AK67" s="63"/>
      <c r="AL67" s="63"/>
      <c r="AM67" s="63"/>
    </row>
    <row r="68" spans="1:39" ht="15">
      <c r="A68" s="63"/>
      <c r="B68" s="63"/>
      <c r="C68" s="63"/>
      <c r="D68" s="63"/>
      <c r="E68" s="63"/>
      <c r="F68" s="62"/>
      <c r="G68" s="62"/>
      <c r="H68" s="62"/>
      <c r="I68" s="62"/>
      <c r="J68" s="62"/>
      <c r="K68" s="62"/>
      <c r="L68" s="62"/>
      <c r="M68" s="62"/>
      <c r="N68" s="62"/>
      <c r="O68" s="62"/>
      <c r="P68" s="62"/>
      <c r="Q68" s="62"/>
      <c r="R68" s="63"/>
      <c r="S68" s="63"/>
      <c r="T68" s="63"/>
      <c r="AF68" s="63"/>
      <c r="AG68" s="63"/>
      <c r="AH68" s="63"/>
      <c r="AI68" s="63"/>
      <c r="AJ68" s="63"/>
      <c r="AK68" s="63"/>
      <c r="AL68" s="63"/>
      <c r="AM68" s="63"/>
    </row>
    <row r="69" spans="1:39" ht="15">
      <c r="A69" s="63"/>
      <c r="B69" s="63"/>
      <c r="C69" s="63"/>
      <c r="D69" s="63"/>
      <c r="E69" s="63"/>
      <c r="F69" s="62"/>
      <c r="G69" s="62"/>
      <c r="H69" s="62"/>
      <c r="I69" s="62"/>
      <c r="J69" s="62"/>
      <c r="K69" s="62"/>
      <c r="L69" s="62"/>
      <c r="M69" s="62"/>
      <c r="N69" s="62"/>
      <c r="O69" s="62"/>
      <c r="P69" s="62"/>
      <c r="Q69" s="62"/>
      <c r="R69" s="63"/>
      <c r="S69" s="63"/>
      <c r="T69" s="63"/>
      <c r="AF69" s="63"/>
      <c r="AG69" s="63"/>
      <c r="AH69" s="63"/>
      <c r="AI69" s="63"/>
      <c r="AJ69" s="63"/>
      <c r="AK69" s="63"/>
      <c r="AL69" s="63"/>
      <c r="AM69" s="63"/>
    </row>
    <row r="70" spans="1:39" ht="15">
      <c r="A70" s="63"/>
      <c r="B70" s="63"/>
      <c r="C70" s="63"/>
      <c r="D70" s="63"/>
      <c r="E70" s="63"/>
      <c r="F70" s="62"/>
      <c r="G70" s="62"/>
      <c r="H70" s="62"/>
      <c r="I70" s="62"/>
      <c r="J70" s="62"/>
      <c r="K70" s="62"/>
      <c r="L70" s="62"/>
      <c r="M70" s="62"/>
      <c r="N70" s="62"/>
      <c r="O70" s="62"/>
      <c r="P70" s="62"/>
      <c r="Q70" s="62"/>
      <c r="R70" s="63"/>
      <c r="S70" s="63"/>
      <c r="T70" s="63"/>
      <c r="AF70" s="63"/>
      <c r="AG70" s="63"/>
      <c r="AH70" s="63"/>
      <c r="AI70" s="63"/>
      <c r="AJ70" s="63"/>
      <c r="AK70" s="63"/>
      <c r="AL70" s="63"/>
      <c r="AM70" s="63"/>
    </row>
    <row r="71" spans="1:39" ht="15">
      <c r="A71" s="63"/>
      <c r="B71" s="63"/>
      <c r="C71" s="63"/>
      <c r="D71" s="63"/>
      <c r="E71" s="63"/>
      <c r="F71" s="62"/>
      <c r="G71" s="62"/>
      <c r="H71" s="62"/>
      <c r="I71" s="62"/>
      <c r="J71" s="62"/>
      <c r="K71" s="62"/>
      <c r="L71" s="62"/>
      <c r="M71" s="62"/>
      <c r="N71" s="62"/>
      <c r="O71" s="62"/>
      <c r="P71" s="62"/>
      <c r="Q71" s="62"/>
      <c r="R71" s="63"/>
      <c r="S71" s="63"/>
      <c r="T71" s="63"/>
      <c r="AF71" s="63"/>
      <c r="AG71" s="63"/>
      <c r="AH71" s="63"/>
      <c r="AI71" s="63"/>
      <c r="AJ71" s="63"/>
      <c r="AK71" s="63"/>
      <c r="AL71" s="63"/>
      <c r="AM71" s="63"/>
    </row>
    <row r="72" spans="1:39" ht="15">
      <c r="A72" s="63"/>
      <c r="B72" s="63"/>
      <c r="C72" s="63"/>
      <c r="D72" s="63"/>
      <c r="E72" s="63"/>
      <c r="F72" s="62"/>
      <c r="G72" s="62"/>
      <c r="H72" s="62"/>
      <c r="I72" s="62"/>
      <c r="J72" s="62"/>
      <c r="K72" s="62"/>
      <c r="L72" s="62"/>
      <c r="M72" s="62"/>
      <c r="N72" s="62"/>
      <c r="O72" s="62"/>
      <c r="P72" s="62"/>
      <c r="Q72" s="62"/>
      <c r="R72" s="63"/>
      <c r="S72" s="63"/>
      <c r="T72" s="63"/>
      <c r="AF72" s="63"/>
      <c r="AG72" s="63"/>
      <c r="AH72" s="63"/>
      <c r="AI72" s="63"/>
      <c r="AJ72" s="63"/>
      <c r="AK72" s="63"/>
      <c r="AL72" s="63"/>
      <c r="AM72" s="63"/>
    </row>
    <row r="73" spans="1:39" ht="15">
      <c r="A73" s="63"/>
      <c r="B73" s="63"/>
      <c r="C73" s="63"/>
      <c r="D73" s="63"/>
      <c r="E73" s="63"/>
      <c r="F73" s="62"/>
      <c r="G73" s="62"/>
      <c r="H73" s="62"/>
      <c r="I73" s="62"/>
      <c r="J73" s="62"/>
      <c r="K73" s="62"/>
      <c r="L73" s="62"/>
      <c r="M73" s="62"/>
      <c r="N73" s="62"/>
      <c r="O73" s="62"/>
      <c r="P73" s="62"/>
      <c r="Q73" s="62"/>
      <c r="R73" s="63"/>
      <c r="S73" s="63"/>
      <c r="T73" s="63"/>
      <c r="AF73" s="63"/>
      <c r="AG73" s="63"/>
      <c r="AH73" s="63"/>
      <c r="AI73" s="63"/>
      <c r="AJ73" s="63"/>
      <c r="AK73" s="63"/>
      <c r="AL73" s="63"/>
      <c r="AM73" s="63"/>
    </row>
    <row r="74" spans="1:39" ht="15">
      <c r="A74" s="63"/>
      <c r="B74" s="63"/>
      <c r="C74" s="63"/>
      <c r="D74" s="63"/>
      <c r="E74" s="63"/>
      <c r="F74" s="62"/>
      <c r="G74" s="62"/>
      <c r="H74" s="62"/>
      <c r="I74" s="62"/>
      <c r="J74" s="62"/>
      <c r="K74" s="62"/>
      <c r="L74" s="62"/>
      <c r="M74" s="62"/>
      <c r="N74" s="62"/>
      <c r="O74" s="62"/>
      <c r="P74" s="62"/>
      <c r="Q74" s="62"/>
      <c r="R74" s="63"/>
      <c r="S74" s="63"/>
      <c r="T74" s="63"/>
      <c r="AF74" s="63"/>
      <c r="AG74" s="63"/>
      <c r="AH74" s="63"/>
      <c r="AI74" s="63"/>
      <c r="AJ74" s="63"/>
      <c r="AK74" s="63"/>
      <c r="AL74" s="63"/>
      <c r="AM74" s="63"/>
    </row>
    <row r="75" spans="1:39" ht="15">
      <c r="A75" s="63"/>
      <c r="B75" s="63"/>
      <c r="C75" s="63"/>
      <c r="D75" s="63"/>
      <c r="E75" s="63"/>
      <c r="F75" s="62"/>
      <c r="G75" s="62"/>
      <c r="H75" s="62"/>
      <c r="I75" s="62"/>
      <c r="J75" s="62"/>
      <c r="K75" s="62"/>
      <c r="L75" s="62"/>
      <c r="M75" s="62"/>
      <c r="N75" s="62"/>
      <c r="O75" s="62"/>
      <c r="P75" s="62"/>
      <c r="Q75" s="62"/>
      <c r="R75" s="63"/>
      <c r="S75" s="63"/>
      <c r="T75" s="63"/>
      <c r="AF75" s="63"/>
      <c r="AG75" s="63"/>
      <c r="AH75" s="63"/>
      <c r="AI75" s="63"/>
      <c r="AJ75" s="63"/>
      <c r="AK75" s="63"/>
      <c r="AL75" s="63"/>
      <c r="AM75" s="63"/>
    </row>
    <row r="76" spans="1:39" ht="15">
      <c r="A76" s="63"/>
      <c r="B76" s="63"/>
      <c r="C76" s="63"/>
      <c r="D76" s="63"/>
      <c r="E76" s="63"/>
      <c r="F76" s="62"/>
      <c r="G76" s="62"/>
      <c r="H76" s="62"/>
      <c r="I76" s="62"/>
      <c r="J76" s="62"/>
      <c r="K76" s="62"/>
      <c r="L76" s="62"/>
      <c r="M76" s="62"/>
      <c r="N76" s="62"/>
      <c r="O76" s="62"/>
      <c r="P76" s="62"/>
      <c r="Q76" s="62"/>
      <c r="R76" s="63"/>
      <c r="S76" s="63"/>
      <c r="T76" s="63"/>
      <c r="AF76" s="63"/>
      <c r="AG76" s="63"/>
      <c r="AH76" s="63"/>
      <c r="AI76" s="63"/>
      <c r="AJ76" s="63"/>
      <c r="AK76" s="63"/>
      <c r="AL76" s="63"/>
      <c r="AM76" s="63"/>
    </row>
    <row r="77" spans="1:39" ht="15">
      <c r="A77" s="63"/>
      <c r="B77" s="63"/>
      <c r="C77" s="63"/>
      <c r="D77" s="63"/>
      <c r="E77" s="63"/>
      <c r="F77" s="62"/>
      <c r="G77" s="62"/>
      <c r="H77" s="62"/>
      <c r="I77" s="62"/>
      <c r="J77" s="62"/>
      <c r="K77" s="62"/>
      <c r="L77" s="62"/>
      <c r="M77" s="62"/>
      <c r="N77" s="62"/>
      <c r="O77" s="62"/>
      <c r="P77" s="62"/>
      <c r="Q77" s="62"/>
      <c r="R77" s="63"/>
      <c r="S77" s="63"/>
      <c r="T77" s="63"/>
      <c r="AF77" s="63"/>
      <c r="AG77" s="63"/>
      <c r="AH77" s="63"/>
      <c r="AI77" s="63"/>
      <c r="AJ77" s="63"/>
      <c r="AK77" s="63"/>
      <c r="AL77" s="63"/>
      <c r="AM77" s="63"/>
    </row>
    <row r="78" spans="1:39" ht="15">
      <c r="A78" s="63"/>
      <c r="B78" s="63"/>
      <c r="C78" s="63"/>
      <c r="D78" s="63"/>
      <c r="E78" s="63"/>
      <c r="F78" s="62"/>
      <c r="G78" s="62"/>
      <c r="H78" s="62"/>
      <c r="I78" s="62"/>
      <c r="J78" s="62"/>
      <c r="K78" s="62"/>
      <c r="L78" s="62"/>
      <c r="M78" s="62"/>
      <c r="N78" s="62"/>
      <c r="O78" s="62"/>
      <c r="P78" s="62"/>
      <c r="Q78" s="62"/>
      <c r="R78" s="63"/>
      <c r="S78" s="63"/>
      <c r="T78" s="63"/>
      <c r="AF78" s="63"/>
      <c r="AG78" s="63"/>
      <c r="AH78" s="63"/>
      <c r="AI78" s="63"/>
      <c r="AJ78" s="63"/>
      <c r="AK78" s="63"/>
      <c r="AL78" s="63"/>
      <c r="AM78" s="63"/>
    </row>
    <row r="79" spans="1:39" ht="15">
      <c r="A79" s="63"/>
      <c r="B79" s="63"/>
      <c r="C79" s="63"/>
      <c r="D79" s="63"/>
      <c r="E79" s="63"/>
      <c r="F79" s="62"/>
      <c r="G79" s="62"/>
      <c r="H79" s="62"/>
      <c r="I79" s="62"/>
      <c r="J79" s="62"/>
      <c r="K79" s="62"/>
      <c r="L79" s="62"/>
      <c r="M79" s="62"/>
      <c r="N79" s="62"/>
      <c r="O79" s="62"/>
      <c r="P79" s="62"/>
      <c r="Q79" s="62"/>
      <c r="R79" s="63"/>
      <c r="S79" s="63"/>
      <c r="T79" s="63"/>
      <c r="AF79" s="63"/>
      <c r="AG79" s="63"/>
      <c r="AH79" s="63"/>
      <c r="AI79" s="63"/>
      <c r="AJ79" s="63"/>
      <c r="AK79" s="63"/>
      <c r="AL79" s="63"/>
      <c r="AM79" s="63"/>
    </row>
    <row r="80" spans="1:39" ht="15">
      <c r="A80" s="63"/>
      <c r="B80" s="63"/>
      <c r="C80" s="63"/>
      <c r="D80" s="63"/>
      <c r="E80" s="63"/>
      <c r="F80" s="62"/>
      <c r="G80" s="62"/>
      <c r="H80" s="62"/>
      <c r="I80" s="62"/>
      <c r="J80" s="62"/>
      <c r="K80" s="62"/>
      <c r="L80" s="62"/>
      <c r="M80" s="62"/>
      <c r="N80" s="62"/>
      <c r="O80" s="62"/>
      <c r="P80" s="62"/>
      <c r="Q80" s="62"/>
      <c r="R80" s="63"/>
      <c r="S80" s="63"/>
      <c r="T80" s="63"/>
      <c r="AF80" s="63"/>
      <c r="AG80" s="63"/>
      <c r="AH80" s="63"/>
      <c r="AI80" s="63"/>
      <c r="AJ80" s="63"/>
      <c r="AK80" s="63"/>
      <c r="AL80" s="63"/>
      <c r="AM80" s="63"/>
    </row>
    <row r="81" spans="1:39" ht="15">
      <c r="A81" s="63"/>
      <c r="B81" s="63"/>
      <c r="C81" s="63"/>
      <c r="D81" s="63"/>
      <c r="E81" s="63"/>
      <c r="F81" s="62"/>
      <c r="G81" s="62"/>
      <c r="H81" s="62"/>
      <c r="I81" s="62"/>
      <c r="J81" s="62"/>
      <c r="K81" s="62"/>
      <c r="L81" s="62"/>
      <c r="M81" s="62"/>
      <c r="N81" s="62"/>
      <c r="O81" s="62"/>
      <c r="P81" s="62"/>
      <c r="Q81" s="62"/>
      <c r="R81" s="63"/>
      <c r="S81" s="63"/>
      <c r="T81" s="63"/>
      <c r="AF81" s="63"/>
      <c r="AG81" s="63"/>
      <c r="AH81" s="63"/>
      <c r="AI81" s="63"/>
      <c r="AJ81" s="63"/>
      <c r="AK81" s="63"/>
      <c r="AL81" s="63"/>
      <c r="AM81" s="63"/>
    </row>
    <row r="82" spans="1:39" ht="15">
      <c r="A82" s="63"/>
      <c r="B82" s="63"/>
      <c r="C82" s="63"/>
      <c r="D82" s="63"/>
      <c r="E82" s="63"/>
      <c r="F82" s="62"/>
      <c r="G82" s="62"/>
      <c r="H82" s="62"/>
      <c r="I82" s="62"/>
      <c r="J82" s="62"/>
      <c r="K82" s="62"/>
      <c r="L82" s="62"/>
      <c r="M82" s="62"/>
      <c r="N82" s="62"/>
      <c r="O82" s="62"/>
      <c r="P82" s="62"/>
      <c r="Q82" s="62"/>
      <c r="R82" s="63"/>
      <c r="S82" s="63"/>
      <c r="T82" s="63"/>
      <c r="AF82" s="63"/>
      <c r="AG82" s="63"/>
      <c r="AH82" s="63"/>
      <c r="AI82" s="63"/>
      <c r="AJ82" s="63"/>
      <c r="AK82" s="63"/>
      <c r="AL82" s="63"/>
      <c r="AM82" s="63"/>
    </row>
    <row r="83" spans="1:39" ht="15">
      <c r="A83" s="63"/>
      <c r="B83" s="63"/>
      <c r="C83" s="63"/>
      <c r="D83" s="63"/>
      <c r="E83" s="63"/>
      <c r="F83" s="62"/>
      <c r="G83" s="62"/>
      <c r="H83" s="62"/>
      <c r="I83" s="62"/>
      <c r="J83" s="62"/>
      <c r="K83" s="62"/>
      <c r="L83" s="62"/>
      <c r="M83" s="62"/>
      <c r="N83" s="62"/>
      <c r="O83" s="62"/>
      <c r="P83" s="62"/>
      <c r="Q83" s="62"/>
      <c r="R83" s="63"/>
      <c r="S83" s="63"/>
      <c r="T83" s="63"/>
      <c r="AF83" s="63"/>
      <c r="AG83" s="63"/>
      <c r="AH83" s="63"/>
      <c r="AI83" s="63"/>
      <c r="AJ83" s="63"/>
      <c r="AK83" s="63"/>
      <c r="AL83" s="63"/>
      <c r="AM83" s="63"/>
    </row>
    <row r="84" spans="1:39" ht="15">
      <c r="A84" s="63"/>
      <c r="B84" s="63"/>
      <c r="C84" s="63"/>
      <c r="D84" s="63"/>
      <c r="E84" s="63"/>
      <c r="F84" s="62"/>
      <c r="G84" s="62"/>
      <c r="H84" s="62"/>
      <c r="I84" s="62"/>
      <c r="J84" s="62"/>
      <c r="K84" s="62"/>
      <c r="L84" s="62"/>
      <c r="M84" s="62"/>
      <c r="N84" s="62"/>
      <c r="O84" s="62"/>
      <c r="P84" s="62"/>
      <c r="Q84" s="62"/>
      <c r="R84" s="63"/>
      <c r="S84" s="63"/>
      <c r="T84" s="63"/>
      <c r="U84" s="63"/>
      <c r="V84" s="63"/>
      <c r="W84" s="63"/>
      <c r="X84" s="63"/>
      <c r="Y84" s="63"/>
      <c r="Z84" s="63"/>
      <c r="AA84" s="63"/>
      <c r="AB84" s="63"/>
      <c r="AC84" s="63"/>
      <c r="AD84" s="63"/>
      <c r="AE84" s="63"/>
      <c r="AF84" s="63"/>
      <c r="AG84" s="63"/>
      <c r="AH84" s="63"/>
      <c r="AI84" s="63"/>
      <c r="AJ84" s="63"/>
      <c r="AK84" s="63"/>
      <c r="AL84" s="63"/>
      <c r="AM84" s="63"/>
    </row>
    <row r="85" spans="1:39" ht="15">
      <c r="A85" s="63"/>
      <c r="B85" s="63"/>
      <c r="C85" s="63"/>
      <c r="D85" s="63"/>
      <c r="E85" s="63"/>
      <c r="F85" s="62"/>
      <c r="G85" s="62"/>
      <c r="H85" s="62"/>
      <c r="I85" s="62"/>
      <c r="J85" s="62"/>
      <c r="K85" s="62"/>
      <c r="L85" s="62"/>
      <c r="M85" s="62"/>
      <c r="N85" s="62"/>
      <c r="O85" s="62"/>
      <c r="P85" s="62"/>
      <c r="Q85" s="62"/>
      <c r="R85" s="63"/>
      <c r="S85" s="63"/>
      <c r="T85" s="63"/>
      <c r="U85" s="63"/>
      <c r="V85" s="63"/>
      <c r="W85" s="63"/>
      <c r="X85" s="63"/>
      <c r="Y85" s="63"/>
      <c r="Z85" s="63"/>
      <c r="AA85" s="63"/>
      <c r="AB85" s="63"/>
      <c r="AC85" s="63"/>
      <c r="AD85" s="63"/>
      <c r="AE85" s="63"/>
      <c r="AF85" s="63"/>
      <c r="AG85" s="63"/>
      <c r="AH85" s="63"/>
      <c r="AI85" s="63"/>
      <c r="AJ85" s="63"/>
      <c r="AK85" s="63"/>
      <c r="AL85" s="63"/>
      <c r="AM85" s="63"/>
    </row>
    <row r="86" spans="1:39" ht="15">
      <c r="A86" s="63"/>
      <c r="B86" s="63"/>
      <c r="C86" s="63"/>
      <c r="D86" s="63"/>
      <c r="E86" s="63"/>
      <c r="F86" s="62"/>
      <c r="G86" s="62"/>
      <c r="H86" s="62"/>
      <c r="I86" s="62"/>
      <c r="J86" s="62"/>
      <c r="K86" s="62"/>
      <c r="L86" s="62"/>
      <c r="M86" s="62"/>
      <c r="N86" s="62"/>
      <c r="O86" s="62"/>
      <c r="P86" s="62"/>
      <c r="Q86" s="62"/>
      <c r="R86" s="63"/>
      <c r="S86" s="63"/>
      <c r="T86" s="63"/>
      <c r="U86" s="63"/>
      <c r="V86" s="63"/>
      <c r="W86" s="63"/>
      <c r="X86" s="63"/>
      <c r="Y86" s="63"/>
      <c r="Z86" s="63"/>
      <c r="AA86" s="63"/>
      <c r="AB86" s="63"/>
      <c r="AC86" s="63"/>
      <c r="AD86" s="63"/>
      <c r="AE86" s="63"/>
      <c r="AF86" s="63"/>
      <c r="AG86" s="63"/>
      <c r="AH86" s="63"/>
      <c r="AI86" s="63"/>
      <c r="AJ86" s="63"/>
      <c r="AK86" s="63"/>
      <c r="AL86" s="63"/>
      <c r="AM86" s="63"/>
    </row>
    <row r="87" spans="1:39" ht="15">
      <c r="A87" s="63"/>
      <c r="B87" s="63"/>
      <c r="C87" s="63"/>
      <c r="D87" s="63"/>
      <c r="E87" s="63"/>
      <c r="F87" s="62"/>
      <c r="G87" s="62"/>
      <c r="H87" s="62"/>
      <c r="I87" s="62"/>
      <c r="J87" s="62"/>
      <c r="K87" s="62"/>
      <c r="L87" s="62"/>
      <c r="M87" s="62"/>
      <c r="N87" s="62"/>
      <c r="O87" s="62"/>
      <c r="P87" s="62"/>
      <c r="Q87" s="62"/>
      <c r="R87" s="63"/>
      <c r="S87" s="63"/>
      <c r="T87" s="63"/>
      <c r="U87" s="63"/>
      <c r="V87" s="63"/>
      <c r="W87" s="63"/>
      <c r="X87" s="63"/>
      <c r="Y87" s="63"/>
      <c r="Z87" s="63"/>
      <c r="AA87" s="63"/>
      <c r="AB87" s="63"/>
      <c r="AC87" s="63"/>
      <c r="AD87" s="63"/>
      <c r="AE87" s="63"/>
      <c r="AF87" s="63"/>
      <c r="AG87" s="63"/>
      <c r="AH87" s="63"/>
      <c r="AI87" s="63"/>
      <c r="AJ87" s="63"/>
      <c r="AK87" s="63"/>
      <c r="AL87" s="63"/>
      <c r="AM87" s="63"/>
    </row>
    <row r="88" spans="1:39" ht="15">
      <c r="A88" s="63"/>
      <c r="B88" s="63"/>
      <c r="C88" s="63"/>
      <c r="D88" s="63"/>
      <c r="E88" s="63"/>
      <c r="F88" s="62"/>
      <c r="G88" s="62"/>
      <c r="H88" s="62"/>
      <c r="I88" s="62"/>
      <c r="J88" s="62"/>
      <c r="K88" s="62"/>
      <c r="L88" s="62"/>
      <c r="M88" s="62"/>
      <c r="N88" s="62"/>
      <c r="O88" s="62"/>
      <c r="P88" s="62"/>
      <c r="Q88" s="62"/>
      <c r="R88" s="63"/>
      <c r="S88" s="63"/>
      <c r="T88" s="63"/>
      <c r="U88" s="63"/>
      <c r="V88" s="63"/>
      <c r="W88" s="63"/>
      <c r="X88" s="63"/>
      <c r="Y88" s="63"/>
      <c r="Z88" s="63"/>
      <c r="AA88" s="63"/>
      <c r="AB88" s="63"/>
      <c r="AC88" s="63"/>
      <c r="AD88" s="63"/>
      <c r="AE88" s="63"/>
      <c r="AF88" s="63"/>
      <c r="AG88" s="63"/>
      <c r="AH88" s="63"/>
      <c r="AI88" s="63"/>
      <c r="AJ88" s="63"/>
      <c r="AK88" s="63"/>
      <c r="AL88" s="63"/>
      <c r="AM88" s="63"/>
    </row>
    <row r="89" spans="1:39" ht="15">
      <c r="A89" s="63"/>
      <c r="B89" s="63"/>
      <c r="C89" s="63"/>
      <c r="D89" s="63"/>
      <c r="E89" s="63"/>
      <c r="F89" s="62"/>
      <c r="G89" s="62"/>
      <c r="H89" s="62"/>
      <c r="I89" s="62"/>
      <c r="J89" s="62"/>
      <c r="K89" s="62"/>
      <c r="L89" s="62"/>
      <c r="M89" s="62"/>
      <c r="N89" s="62"/>
      <c r="O89" s="62"/>
      <c r="P89" s="62"/>
      <c r="Q89" s="62"/>
      <c r="R89" s="63"/>
      <c r="S89" s="63"/>
      <c r="T89" s="63"/>
      <c r="U89" s="63"/>
      <c r="V89" s="63"/>
      <c r="W89" s="63"/>
      <c r="X89" s="63"/>
      <c r="Y89" s="63"/>
      <c r="Z89" s="63"/>
      <c r="AA89" s="63"/>
      <c r="AB89" s="63"/>
      <c r="AC89" s="63"/>
      <c r="AD89" s="63"/>
      <c r="AE89" s="63"/>
      <c r="AF89" s="63"/>
      <c r="AG89" s="63"/>
      <c r="AH89" s="63"/>
      <c r="AI89" s="63"/>
      <c r="AJ89" s="63"/>
      <c r="AK89" s="63"/>
      <c r="AL89" s="63"/>
      <c r="AM89" s="63"/>
    </row>
    <row r="90" spans="1:39" ht="15">
      <c r="A90" s="63"/>
      <c r="B90" s="63"/>
      <c r="C90" s="63"/>
      <c r="D90" s="63"/>
      <c r="E90" s="63"/>
      <c r="F90" s="62"/>
      <c r="G90" s="62"/>
      <c r="H90" s="62"/>
      <c r="I90" s="62"/>
      <c r="J90" s="62"/>
      <c r="K90" s="62"/>
      <c r="L90" s="62"/>
      <c r="M90" s="62"/>
      <c r="N90" s="62"/>
      <c r="O90" s="62"/>
      <c r="P90" s="62"/>
      <c r="Q90" s="62"/>
      <c r="R90" s="63"/>
      <c r="S90" s="63"/>
      <c r="T90" s="63"/>
      <c r="U90" s="63"/>
      <c r="V90" s="63"/>
      <c r="W90" s="63"/>
      <c r="X90" s="63"/>
      <c r="Y90" s="63"/>
      <c r="Z90" s="63"/>
      <c r="AA90" s="63"/>
      <c r="AB90" s="63"/>
      <c r="AC90" s="63"/>
      <c r="AD90" s="63"/>
      <c r="AE90" s="63"/>
      <c r="AF90" s="63"/>
      <c r="AG90" s="63"/>
      <c r="AH90" s="63"/>
      <c r="AI90" s="63"/>
      <c r="AJ90" s="63"/>
      <c r="AK90" s="63"/>
      <c r="AL90" s="63"/>
      <c r="AM90" s="63"/>
    </row>
    <row r="91" spans="1:39" ht="15">
      <c r="A91" s="63"/>
      <c r="B91" s="63"/>
      <c r="C91" s="63"/>
      <c r="D91" s="63"/>
      <c r="E91" s="63"/>
      <c r="F91" s="62"/>
      <c r="G91" s="62"/>
      <c r="H91" s="62"/>
      <c r="I91" s="62"/>
      <c r="J91" s="62"/>
      <c r="K91" s="62"/>
      <c r="L91" s="62"/>
      <c r="M91" s="62"/>
      <c r="N91" s="62"/>
      <c r="O91" s="62"/>
      <c r="P91" s="62"/>
      <c r="Q91" s="62"/>
      <c r="R91" s="63"/>
      <c r="S91" s="63"/>
      <c r="T91" s="63"/>
      <c r="U91" s="63"/>
      <c r="V91" s="63"/>
      <c r="W91" s="63"/>
      <c r="X91" s="63"/>
      <c r="Y91" s="63"/>
      <c r="Z91" s="63"/>
      <c r="AA91" s="63"/>
      <c r="AB91" s="63"/>
      <c r="AC91" s="63"/>
      <c r="AD91" s="63"/>
      <c r="AE91" s="63"/>
      <c r="AF91" s="63"/>
      <c r="AG91" s="63"/>
      <c r="AH91" s="63"/>
      <c r="AI91" s="63"/>
      <c r="AJ91" s="63"/>
      <c r="AK91" s="63"/>
      <c r="AL91" s="63"/>
      <c r="AM91" s="63"/>
    </row>
    <row r="92" spans="1:39" ht="15">
      <c r="A92" s="63"/>
      <c r="B92" s="63"/>
      <c r="C92" s="63"/>
      <c r="D92" s="63"/>
      <c r="E92" s="63"/>
      <c r="F92" s="62"/>
      <c r="G92" s="62"/>
      <c r="H92" s="62"/>
      <c r="I92" s="62"/>
      <c r="J92" s="62"/>
      <c r="K92" s="62"/>
      <c r="L92" s="62"/>
      <c r="M92" s="62"/>
      <c r="N92" s="62"/>
      <c r="O92" s="62"/>
      <c r="P92" s="62"/>
      <c r="Q92" s="62"/>
      <c r="R92" s="63"/>
      <c r="S92" s="63"/>
      <c r="T92" s="63"/>
      <c r="U92" s="63"/>
      <c r="V92" s="63"/>
      <c r="W92" s="63"/>
      <c r="X92" s="63"/>
      <c r="Y92" s="63"/>
      <c r="Z92" s="63"/>
      <c r="AA92" s="63"/>
      <c r="AB92" s="63"/>
      <c r="AC92" s="63"/>
      <c r="AD92" s="63"/>
      <c r="AE92" s="63"/>
      <c r="AF92" s="63"/>
      <c r="AG92" s="63"/>
      <c r="AH92" s="63"/>
      <c r="AI92" s="63"/>
      <c r="AJ92" s="63"/>
      <c r="AK92" s="63"/>
      <c r="AL92" s="63"/>
      <c r="AM92" s="63"/>
    </row>
    <row r="93" spans="1:39" ht="15">
      <c r="A93" s="63"/>
      <c r="B93" s="63"/>
      <c r="C93" s="63"/>
      <c r="D93" s="63"/>
      <c r="E93" s="63"/>
      <c r="F93" s="62"/>
      <c r="G93" s="62"/>
      <c r="H93" s="62"/>
      <c r="I93" s="62"/>
      <c r="J93" s="62"/>
      <c r="K93" s="62"/>
      <c r="L93" s="62"/>
      <c r="M93" s="62"/>
      <c r="N93" s="62"/>
      <c r="O93" s="62"/>
      <c r="P93" s="62"/>
      <c r="Q93" s="62"/>
      <c r="R93" s="63"/>
      <c r="S93" s="63"/>
      <c r="T93" s="63"/>
      <c r="U93" s="63"/>
      <c r="V93" s="63"/>
      <c r="W93" s="63"/>
      <c r="X93" s="63"/>
      <c r="Y93" s="63"/>
      <c r="Z93" s="63"/>
      <c r="AA93" s="63"/>
      <c r="AB93" s="63"/>
      <c r="AC93" s="63"/>
      <c r="AD93" s="63"/>
      <c r="AE93" s="63"/>
      <c r="AF93" s="63"/>
      <c r="AG93" s="63"/>
      <c r="AH93" s="63"/>
      <c r="AI93" s="63"/>
      <c r="AJ93" s="63"/>
      <c r="AK93" s="63"/>
      <c r="AL93" s="63"/>
      <c r="AM93" s="63"/>
    </row>
    <row r="94" spans="1:39" ht="15">
      <c r="A94" s="63"/>
      <c r="B94" s="63"/>
      <c r="C94" s="63"/>
      <c r="D94" s="63"/>
      <c r="E94" s="63"/>
      <c r="F94" s="62"/>
      <c r="G94" s="62"/>
      <c r="H94" s="62"/>
      <c r="I94" s="62"/>
      <c r="J94" s="62"/>
      <c r="K94" s="62"/>
      <c r="L94" s="62"/>
      <c r="M94" s="62"/>
      <c r="N94" s="62"/>
      <c r="O94" s="62"/>
      <c r="P94" s="62"/>
      <c r="Q94" s="62"/>
      <c r="R94" s="63"/>
      <c r="S94" s="63"/>
      <c r="T94" s="63"/>
      <c r="U94" s="63"/>
      <c r="V94" s="63"/>
      <c r="W94" s="63"/>
      <c r="X94" s="63"/>
      <c r="Y94" s="63"/>
      <c r="Z94" s="63"/>
      <c r="AA94" s="63"/>
      <c r="AB94" s="63"/>
      <c r="AC94" s="63"/>
      <c r="AD94" s="63"/>
      <c r="AE94" s="63"/>
      <c r="AF94" s="63"/>
      <c r="AG94" s="63"/>
      <c r="AH94" s="63"/>
      <c r="AI94" s="63"/>
      <c r="AJ94" s="63"/>
      <c r="AK94" s="63"/>
      <c r="AL94" s="63"/>
      <c r="AM94" s="63"/>
    </row>
    <row r="95" spans="1:39" ht="15">
      <c r="A95" s="63"/>
      <c r="B95" s="63"/>
      <c r="C95" s="63"/>
      <c r="D95" s="63"/>
      <c r="E95" s="63"/>
      <c r="F95" s="62"/>
      <c r="G95" s="62"/>
      <c r="H95" s="62"/>
      <c r="I95" s="62"/>
      <c r="J95" s="62"/>
      <c r="K95" s="62"/>
      <c r="L95" s="62"/>
      <c r="M95" s="62"/>
      <c r="N95" s="62"/>
      <c r="O95" s="62"/>
      <c r="P95" s="62"/>
      <c r="Q95" s="62"/>
      <c r="R95" s="63"/>
      <c r="S95" s="63"/>
      <c r="T95" s="63"/>
      <c r="U95" s="63"/>
      <c r="V95" s="63"/>
      <c r="W95" s="63"/>
      <c r="X95" s="63"/>
      <c r="Y95" s="63"/>
      <c r="Z95" s="63"/>
      <c r="AA95" s="63"/>
      <c r="AB95" s="63"/>
      <c r="AC95" s="63"/>
      <c r="AD95" s="63"/>
      <c r="AE95" s="63"/>
      <c r="AF95" s="63"/>
      <c r="AG95" s="63"/>
      <c r="AH95" s="63"/>
      <c r="AI95" s="63"/>
      <c r="AJ95" s="63"/>
      <c r="AK95" s="63"/>
      <c r="AL95" s="63"/>
      <c r="AM95" s="63"/>
    </row>
    <row r="96" spans="1:39" ht="15">
      <c r="A96" s="63"/>
      <c r="B96" s="63"/>
      <c r="C96" s="63"/>
      <c r="D96" s="63"/>
      <c r="E96" s="63"/>
      <c r="F96" s="62"/>
      <c r="G96" s="62"/>
      <c r="H96" s="62"/>
      <c r="I96" s="62"/>
      <c r="J96" s="62"/>
      <c r="K96" s="62"/>
      <c r="L96" s="62"/>
      <c r="M96" s="62"/>
      <c r="N96" s="62"/>
      <c r="O96" s="62"/>
      <c r="P96" s="62"/>
      <c r="Q96" s="62"/>
      <c r="R96" s="63"/>
      <c r="S96" s="63"/>
      <c r="T96" s="63"/>
      <c r="U96" s="63"/>
      <c r="V96" s="63"/>
      <c r="W96" s="63"/>
      <c r="X96" s="63"/>
      <c r="Y96" s="63"/>
      <c r="Z96" s="63"/>
      <c r="AA96" s="63"/>
      <c r="AB96" s="63"/>
      <c r="AC96" s="63"/>
      <c r="AD96" s="63"/>
      <c r="AE96" s="63"/>
      <c r="AF96" s="63"/>
      <c r="AG96" s="63"/>
      <c r="AH96" s="63"/>
      <c r="AI96" s="63"/>
      <c r="AJ96" s="63"/>
      <c r="AK96" s="63"/>
      <c r="AL96" s="63"/>
      <c r="AM96" s="63"/>
    </row>
    <row r="97" spans="1:39" ht="15">
      <c r="A97" s="63"/>
      <c r="B97" s="63"/>
      <c r="C97" s="63"/>
      <c r="D97" s="63"/>
      <c r="E97" s="63"/>
      <c r="F97" s="62"/>
      <c r="G97" s="62"/>
      <c r="H97" s="62"/>
      <c r="I97" s="62"/>
      <c r="J97" s="62"/>
      <c r="K97" s="62"/>
      <c r="L97" s="62"/>
      <c r="M97" s="62"/>
      <c r="N97" s="62"/>
      <c r="O97" s="62"/>
      <c r="P97" s="62"/>
      <c r="Q97" s="62"/>
      <c r="R97" s="63"/>
      <c r="S97" s="63"/>
      <c r="T97" s="63"/>
      <c r="U97" s="63"/>
      <c r="V97" s="63"/>
      <c r="W97" s="63"/>
      <c r="X97" s="63"/>
      <c r="Y97" s="63"/>
      <c r="Z97" s="63"/>
      <c r="AA97" s="63"/>
      <c r="AB97" s="63"/>
      <c r="AC97" s="63"/>
      <c r="AD97" s="63"/>
      <c r="AE97" s="63"/>
      <c r="AF97" s="63"/>
      <c r="AG97" s="63"/>
      <c r="AH97" s="63"/>
      <c r="AI97" s="63"/>
      <c r="AJ97" s="63"/>
      <c r="AK97" s="63"/>
      <c r="AL97" s="63"/>
      <c r="AM97" s="63"/>
    </row>
    <row r="98" spans="1:39" ht="15">
      <c r="A98" s="63"/>
      <c r="B98" s="63"/>
      <c r="C98" s="63"/>
      <c r="D98" s="63"/>
      <c r="E98" s="63"/>
      <c r="F98" s="62"/>
      <c r="G98" s="62"/>
      <c r="H98" s="62"/>
      <c r="I98" s="62"/>
      <c r="J98" s="62"/>
      <c r="K98" s="62"/>
      <c r="L98" s="62"/>
      <c r="M98" s="62"/>
      <c r="N98" s="62"/>
      <c r="O98" s="62"/>
      <c r="P98" s="62"/>
      <c r="Q98" s="62"/>
      <c r="R98" s="63"/>
      <c r="S98" s="63"/>
      <c r="T98" s="63"/>
      <c r="U98" s="63"/>
      <c r="V98" s="63"/>
      <c r="W98" s="63"/>
      <c r="X98" s="63"/>
      <c r="Y98" s="63"/>
      <c r="Z98" s="63"/>
      <c r="AA98" s="63"/>
      <c r="AB98" s="63"/>
      <c r="AC98" s="63"/>
      <c r="AD98" s="63"/>
      <c r="AE98" s="63"/>
      <c r="AF98" s="63"/>
      <c r="AG98" s="63"/>
      <c r="AH98" s="63"/>
      <c r="AI98" s="63"/>
      <c r="AJ98" s="63"/>
      <c r="AK98" s="63"/>
      <c r="AL98" s="63"/>
      <c r="AM98" s="63"/>
    </row>
    <row r="99" spans="1:39" ht="15">
      <c r="A99" s="63"/>
      <c r="B99" s="63"/>
      <c r="C99" s="63"/>
      <c r="D99" s="63"/>
      <c r="E99" s="63"/>
      <c r="F99" s="62"/>
      <c r="G99" s="62"/>
      <c r="H99" s="62"/>
      <c r="I99" s="62"/>
      <c r="J99" s="62"/>
      <c r="K99" s="62"/>
      <c r="L99" s="62"/>
      <c r="M99" s="62"/>
      <c r="N99" s="62"/>
      <c r="O99" s="62"/>
      <c r="P99" s="62"/>
      <c r="Q99" s="62"/>
      <c r="R99" s="63"/>
      <c r="S99" s="63"/>
      <c r="T99" s="63"/>
      <c r="U99" s="63"/>
      <c r="V99" s="63"/>
      <c r="W99" s="63"/>
      <c r="X99" s="63"/>
      <c r="Y99" s="63"/>
      <c r="Z99" s="63"/>
      <c r="AA99" s="63"/>
      <c r="AB99" s="63"/>
      <c r="AC99" s="63"/>
      <c r="AD99" s="63"/>
      <c r="AE99" s="63"/>
      <c r="AF99" s="63"/>
      <c r="AG99" s="63"/>
      <c r="AH99" s="63"/>
      <c r="AI99" s="63"/>
      <c r="AJ99" s="63"/>
      <c r="AK99" s="63"/>
      <c r="AL99" s="63"/>
      <c r="AM99" s="63"/>
    </row>
    <row r="100" spans="1:39" ht="15">
      <c r="A100" s="63"/>
      <c r="B100" s="63"/>
      <c r="C100" s="63"/>
      <c r="D100" s="63"/>
      <c r="E100" s="63"/>
      <c r="F100" s="62"/>
      <c r="G100" s="62"/>
      <c r="H100" s="62"/>
      <c r="I100" s="62"/>
      <c r="J100" s="62"/>
      <c r="K100" s="62"/>
      <c r="L100" s="62"/>
      <c r="M100" s="62"/>
      <c r="N100" s="62"/>
      <c r="O100" s="62"/>
      <c r="P100" s="62"/>
      <c r="Q100" s="62"/>
      <c r="R100" s="63"/>
      <c r="S100" s="63"/>
      <c r="T100" s="63"/>
      <c r="U100" s="63"/>
      <c r="V100" s="63"/>
      <c r="W100" s="63"/>
      <c r="X100" s="63"/>
      <c r="Y100" s="63"/>
      <c r="Z100" s="63"/>
      <c r="AA100" s="63"/>
      <c r="AB100" s="63"/>
      <c r="AC100" s="63"/>
      <c r="AD100" s="63"/>
      <c r="AE100" s="63"/>
      <c r="AF100" s="63"/>
      <c r="AG100" s="63"/>
      <c r="AH100" s="63"/>
      <c r="AI100" s="63"/>
      <c r="AJ100" s="63"/>
      <c r="AK100" s="63"/>
      <c r="AL100" s="63"/>
      <c r="AM100" s="63"/>
    </row>
    <row r="101" spans="1:39" ht="15">
      <c r="A101" s="63"/>
      <c r="B101" s="63"/>
      <c r="C101" s="63"/>
      <c r="D101" s="63"/>
      <c r="E101" s="63"/>
      <c r="F101" s="62"/>
      <c r="G101" s="62"/>
      <c r="H101" s="62"/>
      <c r="I101" s="62"/>
      <c r="J101" s="62"/>
      <c r="K101" s="62"/>
      <c r="L101" s="62"/>
      <c r="M101" s="62"/>
      <c r="N101" s="62"/>
      <c r="O101" s="62"/>
      <c r="P101" s="62"/>
      <c r="Q101" s="62"/>
      <c r="R101" s="63"/>
      <c r="S101" s="63"/>
      <c r="T101" s="63"/>
      <c r="U101" s="63"/>
      <c r="V101" s="63"/>
      <c r="W101" s="63"/>
      <c r="X101" s="63"/>
      <c r="Y101" s="63"/>
      <c r="Z101" s="63"/>
      <c r="AA101" s="63"/>
      <c r="AB101" s="63"/>
      <c r="AC101" s="63"/>
      <c r="AD101" s="63"/>
      <c r="AE101" s="63"/>
      <c r="AF101" s="63"/>
      <c r="AG101" s="63"/>
      <c r="AH101" s="63"/>
      <c r="AI101" s="63"/>
      <c r="AJ101" s="63"/>
      <c r="AK101" s="63"/>
      <c r="AL101" s="63"/>
      <c r="AM101" s="63"/>
    </row>
    <row r="102" spans="1:39" ht="15">
      <c r="A102" s="63"/>
      <c r="B102" s="63"/>
      <c r="C102" s="63"/>
      <c r="D102" s="63"/>
      <c r="E102" s="63"/>
      <c r="F102" s="62"/>
      <c r="G102" s="62"/>
      <c r="H102" s="62"/>
      <c r="I102" s="62"/>
      <c r="J102" s="62"/>
      <c r="K102" s="62"/>
      <c r="L102" s="62"/>
      <c r="M102" s="62"/>
      <c r="N102" s="62"/>
      <c r="O102" s="62"/>
      <c r="P102" s="62"/>
      <c r="Q102" s="62"/>
      <c r="R102" s="63"/>
      <c r="S102" s="63"/>
      <c r="T102" s="63"/>
      <c r="U102" s="63"/>
      <c r="V102" s="63"/>
      <c r="W102" s="63"/>
      <c r="X102" s="63"/>
      <c r="Y102" s="63"/>
      <c r="Z102" s="63"/>
      <c r="AA102" s="63"/>
      <c r="AB102" s="63"/>
      <c r="AC102" s="63"/>
      <c r="AD102" s="63"/>
      <c r="AE102" s="63"/>
      <c r="AF102" s="63"/>
      <c r="AG102" s="63"/>
      <c r="AH102" s="63"/>
      <c r="AI102" s="63"/>
      <c r="AJ102" s="63"/>
      <c r="AK102" s="63"/>
      <c r="AL102" s="63"/>
      <c r="AM102" s="63"/>
    </row>
    <row r="103" spans="1:39" ht="15">
      <c r="A103" s="63"/>
      <c r="B103" s="63"/>
      <c r="C103" s="63"/>
      <c r="D103" s="63"/>
      <c r="E103" s="63"/>
      <c r="F103" s="62"/>
      <c r="G103" s="62"/>
      <c r="H103" s="62"/>
      <c r="I103" s="62"/>
      <c r="J103" s="62"/>
      <c r="K103" s="62"/>
      <c r="L103" s="62"/>
      <c r="M103" s="62"/>
      <c r="N103" s="62"/>
      <c r="O103" s="62"/>
      <c r="P103" s="62"/>
      <c r="Q103" s="62"/>
      <c r="R103" s="63"/>
      <c r="S103" s="63"/>
      <c r="T103" s="63"/>
      <c r="U103" s="63"/>
      <c r="V103" s="63"/>
      <c r="W103" s="63"/>
      <c r="X103" s="63"/>
      <c r="Y103" s="63"/>
      <c r="Z103" s="63"/>
      <c r="AA103" s="63"/>
      <c r="AB103" s="63"/>
      <c r="AC103" s="63"/>
      <c r="AD103" s="63"/>
      <c r="AE103" s="63"/>
      <c r="AF103" s="63"/>
      <c r="AG103" s="63"/>
      <c r="AH103" s="63"/>
      <c r="AI103" s="63"/>
      <c r="AJ103" s="63"/>
      <c r="AK103" s="63"/>
      <c r="AL103" s="63"/>
      <c r="AM103" s="63"/>
    </row>
    <row r="104" spans="1:39" ht="15">
      <c r="A104" s="63"/>
      <c r="B104" s="63"/>
      <c r="C104" s="63"/>
      <c r="D104" s="63"/>
      <c r="E104" s="63"/>
      <c r="F104" s="62"/>
      <c r="G104" s="62"/>
      <c r="H104" s="62"/>
      <c r="I104" s="62"/>
      <c r="J104" s="62"/>
      <c r="K104" s="62"/>
      <c r="L104" s="62"/>
      <c r="M104" s="62"/>
      <c r="N104" s="62"/>
      <c r="O104" s="62"/>
      <c r="P104" s="62"/>
      <c r="Q104" s="62"/>
      <c r="R104" s="63"/>
      <c r="S104" s="63"/>
      <c r="T104" s="63"/>
      <c r="U104" s="63"/>
      <c r="V104" s="63"/>
      <c r="W104" s="63"/>
      <c r="X104" s="63"/>
      <c r="Y104" s="63"/>
      <c r="Z104" s="63"/>
      <c r="AA104" s="63"/>
      <c r="AB104" s="63"/>
      <c r="AC104" s="63"/>
      <c r="AD104" s="63"/>
      <c r="AE104" s="63"/>
      <c r="AF104" s="63"/>
      <c r="AG104" s="63"/>
      <c r="AH104" s="63"/>
      <c r="AI104" s="63"/>
      <c r="AJ104" s="63"/>
      <c r="AK104" s="63"/>
      <c r="AL104" s="63"/>
      <c r="AM104" s="63"/>
    </row>
    <row r="105" spans="1:39" ht="15">
      <c r="A105" s="63"/>
      <c r="B105" s="63"/>
      <c r="C105" s="63"/>
      <c r="D105" s="63"/>
      <c r="E105" s="63"/>
      <c r="F105" s="62"/>
      <c r="G105" s="62"/>
      <c r="H105" s="62"/>
      <c r="I105" s="62"/>
      <c r="J105" s="62"/>
      <c r="K105" s="62"/>
      <c r="L105" s="62"/>
      <c r="M105" s="62"/>
      <c r="N105" s="62"/>
      <c r="O105" s="62"/>
      <c r="P105" s="62"/>
      <c r="Q105" s="62"/>
      <c r="R105" s="63"/>
      <c r="S105" s="63"/>
      <c r="T105" s="63"/>
      <c r="U105" s="63"/>
      <c r="V105" s="63"/>
      <c r="W105" s="63"/>
      <c r="X105" s="63"/>
      <c r="Y105" s="63"/>
      <c r="Z105" s="63"/>
      <c r="AA105" s="63"/>
      <c r="AB105" s="63"/>
      <c r="AC105" s="63"/>
      <c r="AD105" s="63"/>
      <c r="AE105" s="63"/>
      <c r="AF105" s="63"/>
      <c r="AG105" s="63"/>
      <c r="AH105" s="63"/>
      <c r="AI105" s="63"/>
      <c r="AJ105" s="63"/>
      <c r="AK105" s="63"/>
      <c r="AL105" s="63"/>
      <c r="AM105" s="63"/>
    </row>
    <row r="106" spans="1:39" ht="15">
      <c r="A106" s="63"/>
      <c r="B106" s="63"/>
      <c r="C106" s="63"/>
      <c r="D106" s="63"/>
      <c r="E106" s="63"/>
      <c r="F106" s="62"/>
      <c r="G106" s="62"/>
      <c r="H106" s="62"/>
      <c r="I106" s="62"/>
      <c r="J106" s="62"/>
      <c r="K106" s="62"/>
      <c r="L106" s="62"/>
      <c r="M106" s="62"/>
      <c r="N106" s="62"/>
      <c r="O106" s="62"/>
      <c r="P106" s="62"/>
      <c r="Q106" s="62"/>
      <c r="R106" s="63"/>
      <c r="S106" s="63"/>
      <c r="T106" s="63"/>
      <c r="U106" s="63"/>
      <c r="V106" s="63"/>
      <c r="W106" s="63"/>
      <c r="X106" s="63"/>
      <c r="Y106" s="63"/>
      <c r="Z106" s="63"/>
      <c r="AA106" s="63"/>
      <c r="AB106" s="63"/>
      <c r="AC106" s="63"/>
      <c r="AD106" s="63"/>
      <c r="AE106" s="63"/>
      <c r="AF106" s="63"/>
      <c r="AG106" s="63"/>
      <c r="AH106" s="63"/>
      <c r="AI106" s="63"/>
      <c r="AJ106" s="63"/>
      <c r="AK106" s="63"/>
      <c r="AL106" s="63"/>
      <c r="AM106" s="63"/>
    </row>
    <row r="107" spans="1:39" ht="15">
      <c r="A107" s="63"/>
      <c r="B107" s="63"/>
      <c r="C107" s="63"/>
      <c r="D107" s="63"/>
      <c r="E107" s="63"/>
      <c r="F107" s="62"/>
      <c r="G107" s="62"/>
      <c r="H107" s="62"/>
      <c r="I107" s="62"/>
      <c r="J107" s="62"/>
      <c r="K107" s="62"/>
      <c r="L107" s="62"/>
      <c r="M107" s="62"/>
      <c r="N107" s="62"/>
      <c r="O107" s="62"/>
      <c r="P107" s="62"/>
      <c r="Q107" s="62"/>
      <c r="R107" s="63"/>
      <c r="S107" s="63"/>
      <c r="T107" s="63"/>
      <c r="U107" s="63"/>
      <c r="V107" s="63"/>
      <c r="W107" s="63"/>
      <c r="X107" s="63"/>
      <c r="Y107" s="63"/>
      <c r="Z107" s="63"/>
      <c r="AA107" s="63"/>
      <c r="AB107" s="63"/>
      <c r="AC107" s="63"/>
      <c r="AD107" s="63"/>
      <c r="AE107" s="63"/>
      <c r="AF107" s="63"/>
      <c r="AG107" s="63"/>
      <c r="AH107" s="63"/>
      <c r="AI107" s="63"/>
      <c r="AJ107" s="63"/>
      <c r="AK107" s="63"/>
      <c r="AL107" s="63"/>
      <c r="AM107" s="63"/>
    </row>
    <row r="108" spans="1:39" ht="15">
      <c r="A108" s="63"/>
      <c r="B108" s="63"/>
      <c r="C108" s="63"/>
      <c r="D108" s="63"/>
      <c r="E108" s="63"/>
      <c r="F108" s="62"/>
      <c r="G108" s="62"/>
      <c r="H108" s="62"/>
      <c r="I108" s="62"/>
      <c r="J108" s="62"/>
      <c r="K108" s="62"/>
      <c r="L108" s="62"/>
      <c r="M108" s="62"/>
      <c r="N108" s="62"/>
      <c r="O108" s="62"/>
      <c r="P108" s="62"/>
      <c r="Q108" s="62"/>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39" ht="15">
      <c r="A109" s="63"/>
      <c r="B109" s="63"/>
      <c r="C109" s="63"/>
      <c r="D109" s="63"/>
      <c r="E109" s="63"/>
      <c r="F109" s="62"/>
      <c r="G109" s="62"/>
      <c r="H109" s="62"/>
      <c r="I109" s="62"/>
      <c r="J109" s="62"/>
      <c r="K109" s="62"/>
      <c r="L109" s="62"/>
      <c r="M109" s="62"/>
      <c r="N109" s="62"/>
      <c r="O109" s="62"/>
      <c r="P109" s="62"/>
      <c r="Q109" s="62"/>
      <c r="R109" s="63"/>
      <c r="S109" s="63"/>
      <c r="T109" s="63"/>
      <c r="U109" s="63"/>
      <c r="V109" s="63"/>
      <c r="W109" s="63"/>
      <c r="X109" s="63"/>
      <c r="Y109" s="63"/>
      <c r="Z109" s="63"/>
      <c r="AA109" s="63"/>
      <c r="AB109" s="63"/>
      <c r="AC109" s="63"/>
      <c r="AD109" s="63"/>
      <c r="AE109" s="63"/>
      <c r="AF109" s="63"/>
      <c r="AG109" s="63"/>
      <c r="AH109" s="63"/>
      <c r="AI109" s="63"/>
      <c r="AJ109" s="63"/>
      <c r="AK109" s="63"/>
      <c r="AL109" s="63"/>
      <c r="AM109" s="63"/>
    </row>
    <row r="110" spans="1:39" ht="15">
      <c r="A110" s="63"/>
      <c r="B110" s="63"/>
      <c r="C110" s="63"/>
      <c r="D110" s="63"/>
      <c r="E110" s="63"/>
      <c r="F110" s="62"/>
      <c r="G110" s="62"/>
      <c r="H110" s="62"/>
      <c r="I110" s="62"/>
      <c r="J110" s="62"/>
      <c r="K110" s="62"/>
      <c r="L110" s="62"/>
      <c r="M110" s="62"/>
      <c r="N110" s="62"/>
      <c r="O110" s="62"/>
      <c r="P110" s="62"/>
      <c r="Q110" s="62"/>
      <c r="R110" s="63"/>
      <c r="S110" s="63"/>
      <c r="T110" s="63"/>
      <c r="U110" s="63"/>
      <c r="V110" s="63"/>
      <c r="W110" s="63"/>
      <c r="X110" s="63"/>
      <c r="Y110" s="63"/>
      <c r="Z110" s="63"/>
      <c r="AA110" s="63"/>
      <c r="AB110" s="63"/>
      <c r="AC110" s="63"/>
      <c r="AD110" s="63"/>
      <c r="AE110" s="63"/>
      <c r="AF110" s="63"/>
      <c r="AG110" s="63"/>
      <c r="AH110" s="63"/>
      <c r="AI110" s="63"/>
      <c r="AJ110" s="63"/>
      <c r="AK110" s="63"/>
      <c r="AL110" s="63"/>
      <c r="AM110" s="63"/>
    </row>
    <row r="111" spans="1:39" ht="15">
      <c r="A111" s="63"/>
      <c r="B111" s="63"/>
      <c r="C111" s="63"/>
      <c r="D111" s="63"/>
      <c r="E111" s="63"/>
      <c r="F111" s="62"/>
      <c r="G111" s="62"/>
      <c r="H111" s="62"/>
      <c r="I111" s="62"/>
      <c r="J111" s="62"/>
      <c r="K111" s="62"/>
      <c r="L111" s="62"/>
      <c r="M111" s="62"/>
      <c r="N111" s="62"/>
      <c r="O111" s="62"/>
      <c r="P111" s="62"/>
      <c r="Q111" s="62"/>
      <c r="R111" s="63"/>
      <c r="S111" s="63"/>
      <c r="T111" s="63"/>
      <c r="U111" s="63"/>
      <c r="V111" s="63"/>
      <c r="W111" s="63"/>
      <c r="X111" s="63"/>
      <c r="Y111" s="63"/>
      <c r="Z111" s="63"/>
      <c r="AA111" s="63"/>
      <c r="AB111" s="63"/>
      <c r="AC111" s="63"/>
      <c r="AD111" s="63"/>
      <c r="AE111" s="63"/>
      <c r="AF111" s="63"/>
      <c r="AG111" s="63"/>
      <c r="AH111" s="63"/>
      <c r="AI111" s="63"/>
      <c r="AJ111" s="63"/>
      <c r="AK111" s="63"/>
      <c r="AL111" s="63"/>
      <c r="AM111" s="63"/>
    </row>
    <row r="112" spans="1:39" ht="15">
      <c r="A112" s="63"/>
      <c r="B112" s="63"/>
      <c r="C112" s="63"/>
      <c r="D112" s="63"/>
      <c r="E112" s="63"/>
      <c r="F112" s="62"/>
      <c r="G112" s="62"/>
      <c r="H112" s="62"/>
      <c r="I112" s="62"/>
      <c r="J112" s="62"/>
      <c r="K112" s="62"/>
      <c r="L112" s="62"/>
      <c r="M112" s="62"/>
      <c r="N112" s="62"/>
      <c r="O112" s="62"/>
      <c r="P112" s="62"/>
      <c r="Q112" s="62"/>
      <c r="R112" s="63"/>
      <c r="S112" s="63"/>
      <c r="T112" s="63"/>
      <c r="U112" s="63"/>
      <c r="V112" s="63"/>
      <c r="W112" s="63"/>
      <c r="X112" s="63"/>
      <c r="Y112" s="63"/>
      <c r="Z112" s="63"/>
      <c r="AA112" s="63"/>
      <c r="AB112" s="63"/>
      <c r="AC112" s="63"/>
      <c r="AD112" s="63"/>
      <c r="AE112" s="63"/>
      <c r="AF112" s="63"/>
      <c r="AG112" s="63"/>
      <c r="AH112" s="63"/>
      <c r="AI112" s="63"/>
      <c r="AJ112" s="63"/>
      <c r="AK112" s="63"/>
      <c r="AL112" s="63"/>
      <c r="AM112" s="63"/>
    </row>
    <row r="113" spans="1:39" ht="15">
      <c r="A113" s="63"/>
      <c r="B113" s="63"/>
      <c r="C113" s="63"/>
      <c r="D113" s="63"/>
      <c r="E113" s="63"/>
      <c r="F113" s="62"/>
      <c r="G113" s="62"/>
      <c r="H113" s="62"/>
      <c r="I113" s="62"/>
      <c r="J113" s="62"/>
      <c r="K113" s="62"/>
      <c r="L113" s="62"/>
      <c r="M113" s="62"/>
      <c r="N113" s="62"/>
      <c r="O113" s="62"/>
      <c r="P113" s="62"/>
      <c r="Q113" s="62"/>
      <c r="R113" s="63"/>
      <c r="S113" s="63"/>
      <c r="T113" s="63"/>
      <c r="U113" s="63"/>
      <c r="V113" s="63"/>
      <c r="W113" s="63"/>
      <c r="X113" s="63"/>
      <c r="Y113" s="63"/>
      <c r="Z113" s="63"/>
      <c r="AA113" s="63"/>
      <c r="AB113" s="63"/>
      <c r="AC113" s="63"/>
      <c r="AD113" s="63"/>
      <c r="AE113" s="63"/>
      <c r="AF113" s="63"/>
      <c r="AG113" s="63"/>
      <c r="AH113" s="63"/>
      <c r="AI113" s="63"/>
      <c r="AJ113" s="63"/>
      <c r="AK113" s="63"/>
      <c r="AL113" s="63"/>
      <c r="AM113" s="63"/>
    </row>
    <row r="114" spans="1:39" ht="15">
      <c r="A114" s="63"/>
      <c r="B114" s="63"/>
      <c r="C114" s="63"/>
      <c r="D114" s="63"/>
      <c r="E114" s="63"/>
      <c r="F114" s="62"/>
      <c r="G114" s="62"/>
      <c r="H114" s="62"/>
      <c r="I114" s="62"/>
      <c r="J114" s="62"/>
      <c r="K114" s="62"/>
      <c r="L114" s="62"/>
      <c r="M114" s="62"/>
      <c r="N114" s="62"/>
      <c r="O114" s="62"/>
      <c r="P114" s="62"/>
      <c r="Q114" s="62"/>
      <c r="R114" s="63"/>
      <c r="S114" s="63"/>
      <c r="T114" s="63"/>
      <c r="U114" s="63"/>
      <c r="V114" s="63"/>
      <c r="W114" s="63"/>
      <c r="X114" s="63"/>
      <c r="Y114" s="63"/>
      <c r="Z114" s="63"/>
      <c r="AA114" s="63"/>
      <c r="AB114" s="63"/>
      <c r="AC114" s="63"/>
      <c r="AD114" s="63"/>
      <c r="AE114" s="63"/>
      <c r="AF114" s="63"/>
      <c r="AG114" s="63"/>
      <c r="AH114" s="63"/>
      <c r="AI114" s="63"/>
      <c r="AJ114" s="63"/>
      <c r="AK114" s="63"/>
      <c r="AL114" s="63"/>
      <c r="AM114" s="63"/>
    </row>
    <row r="115" spans="1:39" ht="15">
      <c r="A115" s="63"/>
      <c r="B115" s="63"/>
      <c r="C115" s="63"/>
      <c r="D115" s="63"/>
      <c r="E115" s="63"/>
      <c r="F115" s="62"/>
      <c r="G115" s="62"/>
      <c r="H115" s="62"/>
      <c r="I115" s="62"/>
      <c r="J115" s="62"/>
      <c r="K115" s="62"/>
      <c r="L115" s="62"/>
      <c r="M115" s="62"/>
      <c r="N115" s="62"/>
      <c r="O115" s="62"/>
      <c r="P115" s="62"/>
      <c r="Q115" s="62"/>
      <c r="R115" s="63"/>
      <c r="S115" s="63"/>
      <c r="T115" s="63"/>
      <c r="U115" s="63"/>
      <c r="V115" s="63"/>
      <c r="W115" s="63"/>
      <c r="X115" s="63"/>
      <c r="Y115" s="63"/>
      <c r="Z115" s="63"/>
      <c r="AA115" s="63"/>
      <c r="AB115" s="63"/>
      <c r="AC115" s="63"/>
      <c r="AD115" s="63"/>
      <c r="AE115" s="63"/>
      <c r="AF115" s="63"/>
      <c r="AG115" s="63"/>
      <c r="AH115" s="63"/>
      <c r="AI115" s="63"/>
      <c r="AJ115" s="63"/>
      <c r="AK115" s="63"/>
      <c r="AL115" s="63"/>
      <c r="AM115" s="63"/>
    </row>
    <row r="116" spans="1:39" ht="15">
      <c r="A116" s="63"/>
      <c r="B116" s="63"/>
      <c r="C116" s="63"/>
      <c r="D116" s="63"/>
      <c r="E116" s="63"/>
      <c r="F116" s="62"/>
      <c r="G116" s="62"/>
      <c r="H116" s="62"/>
      <c r="I116" s="62"/>
      <c r="J116" s="62"/>
      <c r="K116" s="62"/>
      <c r="L116" s="62"/>
      <c r="M116" s="62"/>
      <c r="N116" s="62"/>
      <c r="O116" s="62"/>
      <c r="P116" s="62"/>
      <c r="Q116" s="62"/>
      <c r="R116" s="63"/>
      <c r="S116" s="63"/>
      <c r="T116" s="63"/>
      <c r="U116" s="63"/>
      <c r="V116" s="63"/>
      <c r="W116" s="63"/>
      <c r="X116" s="63"/>
      <c r="Y116" s="63"/>
      <c r="Z116" s="63"/>
      <c r="AA116" s="63"/>
      <c r="AB116" s="63"/>
      <c r="AC116" s="63"/>
      <c r="AD116" s="63"/>
      <c r="AE116" s="63"/>
      <c r="AF116" s="63"/>
      <c r="AG116" s="63"/>
      <c r="AH116" s="63"/>
      <c r="AI116" s="63"/>
      <c r="AJ116" s="63"/>
      <c r="AK116" s="63"/>
      <c r="AL116" s="63"/>
      <c r="AM116" s="63"/>
    </row>
    <row r="117" spans="1:39" ht="15">
      <c r="A117" s="63"/>
      <c r="B117" s="63"/>
      <c r="C117" s="63"/>
      <c r="D117" s="63"/>
      <c r="E117" s="63"/>
      <c r="F117" s="62"/>
      <c r="G117" s="62"/>
      <c r="H117" s="62"/>
      <c r="I117" s="62"/>
      <c r="J117" s="62"/>
      <c r="K117" s="62"/>
      <c r="L117" s="62"/>
      <c r="M117" s="62"/>
      <c r="N117" s="62"/>
      <c r="O117" s="62"/>
      <c r="P117" s="62"/>
      <c r="Q117" s="62"/>
      <c r="R117" s="63"/>
      <c r="S117" s="63"/>
      <c r="T117" s="63"/>
      <c r="U117" s="63"/>
      <c r="V117" s="63"/>
      <c r="W117" s="63"/>
      <c r="X117" s="63"/>
      <c r="Y117" s="63"/>
      <c r="Z117" s="63"/>
      <c r="AA117" s="63"/>
      <c r="AB117" s="63"/>
      <c r="AC117" s="63"/>
      <c r="AD117" s="63"/>
      <c r="AE117" s="63"/>
      <c r="AF117" s="63"/>
      <c r="AG117" s="63"/>
      <c r="AH117" s="63"/>
      <c r="AI117" s="63"/>
      <c r="AJ117" s="63"/>
      <c r="AK117" s="63"/>
      <c r="AL117" s="63"/>
      <c r="AM117" s="63"/>
    </row>
    <row r="118" spans="1:39" ht="15">
      <c r="A118" s="63"/>
      <c r="B118" s="63"/>
      <c r="C118" s="63"/>
      <c r="D118" s="63"/>
      <c r="E118" s="63"/>
      <c r="F118" s="62"/>
      <c r="G118" s="62"/>
      <c r="H118" s="62"/>
      <c r="I118" s="62"/>
      <c r="J118" s="62"/>
      <c r="K118" s="62"/>
      <c r="L118" s="62"/>
      <c r="M118" s="62"/>
      <c r="N118" s="62"/>
      <c r="O118" s="62"/>
      <c r="P118" s="62"/>
      <c r="Q118" s="62"/>
      <c r="R118" s="63"/>
      <c r="S118" s="63"/>
      <c r="T118" s="63"/>
      <c r="U118" s="63"/>
      <c r="V118" s="63"/>
      <c r="W118" s="63"/>
      <c r="X118" s="63"/>
      <c r="Y118" s="63"/>
      <c r="Z118" s="63"/>
      <c r="AA118" s="63"/>
      <c r="AB118" s="63"/>
      <c r="AC118" s="63"/>
      <c r="AD118" s="63"/>
      <c r="AE118" s="63"/>
      <c r="AF118" s="63"/>
      <c r="AG118" s="63"/>
      <c r="AH118" s="63"/>
      <c r="AI118" s="63"/>
      <c r="AJ118" s="63"/>
      <c r="AK118" s="63"/>
      <c r="AL118" s="63"/>
      <c r="AM118" s="63"/>
    </row>
    <row r="119" spans="1:39" ht="15">
      <c r="A119" s="63"/>
      <c r="B119" s="63"/>
      <c r="C119" s="63"/>
      <c r="D119" s="63"/>
      <c r="E119" s="63"/>
      <c r="F119" s="62"/>
      <c r="G119" s="62"/>
      <c r="H119" s="62"/>
      <c r="I119" s="62"/>
      <c r="J119" s="62"/>
      <c r="K119" s="62"/>
      <c r="L119" s="62"/>
      <c r="M119" s="62"/>
      <c r="N119" s="62"/>
      <c r="O119" s="62"/>
      <c r="P119" s="62"/>
      <c r="Q119" s="62"/>
      <c r="R119" s="63"/>
      <c r="S119" s="63"/>
      <c r="T119" s="63"/>
      <c r="U119" s="63"/>
      <c r="V119" s="63"/>
      <c r="W119" s="63"/>
      <c r="X119" s="63"/>
      <c r="Y119" s="63"/>
      <c r="Z119" s="63"/>
      <c r="AA119" s="63"/>
      <c r="AB119" s="63"/>
      <c r="AC119" s="63"/>
      <c r="AD119" s="63"/>
      <c r="AE119" s="63"/>
      <c r="AF119" s="63"/>
      <c r="AG119" s="63"/>
      <c r="AH119" s="63"/>
      <c r="AI119" s="63"/>
      <c r="AJ119" s="63"/>
      <c r="AK119" s="63"/>
      <c r="AL119" s="63"/>
      <c r="AM119" s="63"/>
    </row>
    <row r="120" spans="1:39" ht="15">
      <c r="A120" s="63"/>
      <c r="B120" s="63"/>
      <c r="C120" s="63"/>
      <c r="D120" s="63"/>
      <c r="E120" s="63"/>
      <c r="F120" s="62"/>
      <c r="G120" s="62"/>
      <c r="H120" s="62"/>
      <c r="I120" s="62"/>
      <c r="J120" s="62"/>
      <c r="K120" s="62"/>
      <c r="L120" s="62"/>
      <c r="M120" s="62"/>
      <c r="N120" s="62"/>
      <c r="O120" s="62"/>
      <c r="P120" s="62"/>
      <c r="Q120" s="62"/>
      <c r="R120" s="63"/>
      <c r="S120" s="63"/>
      <c r="T120" s="63"/>
      <c r="U120" s="63"/>
      <c r="V120" s="63"/>
      <c r="W120" s="63"/>
      <c r="X120" s="63"/>
      <c r="Y120" s="63"/>
      <c r="Z120" s="63"/>
      <c r="AA120" s="63"/>
      <c r="AB120" s="63"/>
      <c r="AC120" s="63"/>
      <c r="AD120" s="63"/>
      <c r="AE120" s="63"/>
      <c r="AF120" s="63"/>
      <c r="AG120" s="63"/>
      <c r="AH120" s="63"/>
      <c r="AI120" s="63"/>
      <c r="AJ120" s="63"/>
      <c r="AK120" s="63"/>
      <c r="AL120" s="63"/>
      <c r="AM120" s="63"/>
    </row>
    <row r="121" spans="1:39" ht="15">
      <c r="A121" s="63"/>
      <c r="B121" s="63"/>
      <c r="C121" s="63"/>
      <c r="D121" s="63"/>
      <c r="E121" s="63"/>
      <c r="F121" s="62"/>
      <c r="G121" s="62"/>
      <c r="H121" s="62"/>
      <c r="I121" s="62"/>
      <c r="J121" s="62"/>
      <c r="K121" s="62"/>
      <c r="L121" s="62"/>
      <c r="M121" s="62"/>
      <c r="N121" s="62"/>
      <c r="O121" s="62"/>
      <c r="P121" s="62"/>
      <c r="Q121" s="62"/>
      <c r="R121" s="63"/>
      <c r="S121" s="63"/>
      <c r="T121" s="63"/>
      <c r="U121" s="63"/>
      <c r="V121" s="63"/>
      <c r="W121" s="63"/>
      <c r="X121" s="63"/>
      <c r="Y121" s="63"/>
      <c r="Z121" s="63"/>
      <c r="AA121" s="63"/>
      <c r="AB121" s="63"/>
      <c r="AC121" s="63"/>
      <c r="AD121" s="63"/>
      <c r="AE121" s="63"/>
      <c r="AF121" s="63"/>
      <c r="AG121" s="63"/>
      <c r="AH121" s="63"/>
      <c r="AI121" s="63"/>
      <c r="AJ121" s="63"/>
      <c r="AK121" s="63"/>
      <c r="AL121" s="63"/>
      <c r="AM121" s="63"/>
    </row>
    <row r="122" spans="1:39" ht="15">
      <c r="A122" s="63"/>
      <c r="B122" s="63"/>
      <c r="C122" s="63"/>
      <c r="D122" s="63"/>
      <c r="E122" s="63"/>
      <c r="F122" s="62"/>
      <c r="G122" s="62"/>
      <c r="H122" s="62"/>
      <c r="I122" s="62"/>
      <c r="J122" s="62"/>
      <c r="K122" s="62"/>
      <c r="L122" s="62"/>
      <c r="M122" s="62"/>
      <c r="N122" s="62"/>
      <c r="O122" s="62"/>
      <c r="P122" s="62"/>
      <c r="Q122" s="62"/>
      <c r="R122" s="63"/>
      <c r="S122" s="63"/>
      <c r="T122" s="63"/>
      <c r="U122" s="63"/>
      <c r="V122" s="63"/>
      <c r="W122" s="63"/>
      <c r="X122" s="63"/>
      <c r="Y122" s="63"/>
      <c r="Z122" s="63"/>
      <c r="AA122" s="63"/>
      <c r="AB122" s="63"/>
      <c r="AC122" s="63"/>
      <c r="AD122" s="63"/>
      <c r="AE122" s="63"/>
      <c r="AF122" s="63"/>
      <c r="AG122" s="63"/>
      <c r="AH122" s="63"/>
      <c r="AI122" s="63"/>
      <c r="AJ122" s="63"/>
      <c r="AK122" s="63"/>
      <c r="AL122" s="63"/>
      <c r="AM122" s="63"/>
    </row>
    <row r="123" spans="1:39" ht="15">
      <c r="A123" s="63"/>
      <c r="B123" s="63"/>
      <c r="C123" s="63"/>
      <c r="D123" s="63"/>
      <c r="E123" s="63"/>
      <c r="F123" s="62"/>
      <c r="G123" s="62"/>
      <c r="H123" s="62"/>
      <c r="I123" s="62"/>
      <c r="J123" s="62"/>
      <c r="K123" s="62"/>
      <c r="L123" s="62"/>
      <c r="M123" s="62"/>
      <c r="N123" s="62"/>
      <c r="O123" s="62"/>
      <c r="P123" s="62"/>
      <c r="Q123" s="62"/>
      <c r="R123" s="63"/>
      <c r="S123" s="63"/>
      <c r="T123" s="63"/>
      <c r="U123" s="63"/>
      <c r="V123" s="63"/>
      <c r="W123" s="63"/>
      <c r="X123" s="63"/>
      <c r="Y123" s="63"/>
      <c r="Z123" s="63"/>
      <c r="AA123" s="63"/>
      <c r="AB123" s="63"/>
      <c r="AC123" s="63"/>
      <c r="AD123" s="63"/>
      <c r="AE123" s="63"/>
      <c r="AF123" s="63"/>
      <c r="AG123" s="63"/>
      <c r="AH123" s="63"/>
      <c r="AI123" s="63"/>
      <c r="AJ123" s="63"/>
      <c r="AK123" s="63"/>
      <c r="AL123" s="63"/>
      <c r="AM123" s="63"/>
    </row>
    <row r="124" spans="1:39" ht="15">
      <c r="F124" s="62"/>
      <c r="G124" s="62"/>
      <c r="H124" s="62"/>
      <c r="I124" s="62"/>
      <c r="J124" s="62"/>
      <c r="K124" s="62"/>
      <c r="L124" s="62"/>
      <c r="M124" s="62"/>
      <c r="N124" s="62"/>
      <c r="O124" s="62"/>
      <c r="P124" s="62"/>
      <c r="Q124" s="62"/>
      <c r="R124" s="63"/>
      <c r="S124" s="63"/>
      <c r="T124" s="63"/>
      <c r="U124" s="63"/>
      <c r="V124" s="63"/>
      <c r="W124" s="63"/>
      <c r="X124" s="63"/>
      <c r="Y124" s="63"/>
      <c r="Z124" s="63"/>
      <c r="AA124" s="63"/>
      <c r="AB124" s="63"/>
      <c r="AC124" s="63"/>
      <c r="AD124" s="63"/>
      <c r="AE124" s="63"/>
      <c r="AF124" s="63"/>
      <c r="AG124" s="63"/>
      <c r="AH124" s="63"/>
      <c r="AI124" s="63"/>
      <c r="AJ124" s="63"/>
      <c r="AK124" s="63"/>
      <c r="AL124" s="63"/>
      <c r="AM124" s="63"/>
    </row>
    <row r="125" spans="1:39" ht="15">
      <c r="F125" s="29"/>
      <c r="G125" s="62"/>
      <c r="H125" s="62"/>
      <c r="I125" s="29"/>
      <c r="J125" s="29"/>
      <c r="K125" s="29"/>
      <c r="L125" s="29"/>
      <c r="M125" s="29"/>
      <c r="N125" s="29"/>
      <c r="O125" s="29"/>
      <c r="P125" s="29"/>
      <c r="Q125" s="29"/>
    </row>
    <row r="126" spans="1:39">
      <c r="F126" s="29"/>
      <c r="G126" s="29"/>
      <c r="H126" s="29"/>
      <c r="I126" s="29"/>
      <c r="J126" s="29"/>
      <c r="K126" s="29"/>
      <c r="L126" s="29"/>
      <c r="M126" s="29"/>
      <c r="N126" s="29"/>
      <c r="O126" s="29"/>
      <c r="P126" s="29"/>
      <c r="Q126" s="29"/>
    </row>
    <row r="127" spans="1:39">
      <c r="F127" s="29"/>
      <c r="G127" s="29"/>
      <c r="H127" s="29"/>
      <c r="I127" s="29"/>
      <c r="J127" s="29"/>
      <c r="K127" s="29"/>
      <c r="L127" s="29"/>
      <c r="M127" s="29"/>
      <c r="N127" s="29"/>
      <c r="O127" s="29"/>
      <c r="P127" s="29"/>
      <c r="Q127" s="29"/>
    </row>
    <row r="128" spans="1:39">
      <c r="F128" s="29"/>
      <c r="G128" s="29"/>
      <c r="H128" s="29"/>
      <c r="I128" s="29"/>
      <c r="J128" s="29"/>
      <c r="K128" s="29"/>
      <c r="L128" s="29"/>
      <c r="M128" s="29"/>
      <c r="N128" s="29"/>
      <c r="O128" s="29"/>
      <c r="P128" s="29"/>
      <c r="Q128" s="29"/>
    </row>
    <row r="129" spans="6:17">
      <c r="F129" s="29"/>
      <c r="G129" s="29"/>
      <c r="H129" s="29"/>
      <c r="I129" s="29"/>
      <c r="J129" s="29"/>
      <c r="K129" s="29"/>
      <c r="L129" s="29"/>
      <c r="M129" s="29"/>
      <c r="N129" s="29"/>
      <c r="O129" s="29"/>
      <c r="P129" s="29"/>
      <c r="Q129" s="29"/>
    </row>
    <row r="130" spans="6:17">
      <c r="F130" s="29"/>
      <c r="G130" s="29"/>
      <c r="H130" s="29"/>
      <c r="I130" s="29"/>
      <c r="J130" s="29"/>
      <c r="K130" s="29"/>
      <c r="L130" s="29"/>
      <c r="M130" s="29"/>
      <c r="N130" s="29"/>
      <c r="O130" s="29"/>
      <c r="P130" s="29"/>
      <c r="Q130" s="29"/>
    </row>
    <row r="131" spans="6:17">
      <c r="F131" s="29"/>
      <c r="G131" s="29"/>
      <c r="H131" s="29"/>
      <c r="I131" s="29"/>
      <c r="J131" s="29"/>
      <c r="K131" s="29"/>
      <c r="L131" s="29"/>
      <c r="M131" s="29"/>
      <c r="N131" s="29"/>
      <c r="O131" s="29"/>
      <c r="P131" s="29"/>
      <c r="Q131" s="29"/>
    </row>
    <row r="132" spans="6:17">
      <c r="F132" s="29"/>
      <c r="G132" s="29"/>
      <c r="H132" s="29"/>
      <c r="I132" s="29"/>
      <c r="J132" s="29"/>
      <c r="K132" s="29"/>
      <c r="L132" s="29"/>
      <c r="M132" s="29"/>
      <c r="N132" s="29"/>
      <c r="O132" s="29"/>
      <c r="P132" s="29"/>
      <c r="Q132" s="29"/>
    </row>
    <row r="133" spans="6:17">
      <c r="F133" s="29"/>
      <c r="G133" s="29"/>
      <c r="H133" s="29"/>
      <c r="I133" s="29"/>
      <c r="J133" s="29"/>
      <c r="K133" s="29"/>
      <c r="L133" s="29"/>
      <c r="M133" s="29"/>
      <c r="N133" s="29"/>
      <c r="O133" s="29"/>
      <c r="P133" s="29"/>
      <c r="Q133" s="29"/>
    </row>
    <row r="134" spans="6:17">
      <c r="F134" s="29"/>
      <c r="G134" s="29"/>
      <c r="H134" s="29"/>
      <c r="I134" s="29"/>
      <c r="J134" s="29"/>
      <c r="K134" s="29"/>
      <c r="L134" s="29"/>
      <c r="M134" s="29"/>
      <c r="N134" s="29"/>
      <c r="O134" s="29"/>
      <c r="P134" s="29"/>
      <c r="Q134" s="29"/>
    </row>
    <row r="135" spans="6:17">
      <c r="F135" s="29"/>
      <c r="G135" s="29"/>
      <c r="H135" s="29"/>
      <c r="I135" s="29"/>
      <c r="J135" s="29"/>
      <c r="K135" s="29"/>
      <c r="L135" s="29"/>
      <c r="M135" s="29"/>
      <c r="N135" s="29"/>
      <c r="O135" s="29"/>
      <c r="P135" s="29"/>
      <c r="Q135" s="29"/>
    </row>
    <row r="136" spans="6:17">
      <c r="F136" s="29"/>
      <c r="G136" s="29"/>
      <c r="H136" s="29"/>
      <c r="I136" s="29"/>
      <c r="J136" s="29"/>
      <c r="K136" s="29"/>
      <c r="L136" s="29"/>
      <c r="M136" s="29"/>
      <c r="N136" s="29"/>
      <c r="O136" s="29"/>
      <c r="P136" s="29"/>
      <c r="Q136" s="29"/>
    </row>
    <row r="137" spans="6:17">
      <c r="F137" s="29"/>
      <c r="G137" s="29"/>
      <c r="H137" s="29"/>
      <c r="I137" s="29"/>
      <c r="J137" s="29"/>
      <c r="K137" s="29"/>
      <c r="L137" s="29"/>
      <c r="M137" s="29"/>
      <c r="N137" s="29"/>
      <c r="O137" s="29"/>
      <c r="P137" s="29"/>
      <c r="Q137" s="29"/>
    </row>
    <row r="138" spans="6:17">
      <c r="F138" s="29"/>
      <c r="G138" s="29"/>
      <c r="H138" s="29"/>
      <c r="I138" s="29"/>
      <c r="J138" s="29"/>
      <c r="K138" s="29"/>
      <c r="L138" s="29"/>
      <c r="M138" s="29"/>
      <c r="N138" s="29"/>
      <c r="O138" s="29"/>
      <c r="P138" s="29"/>
      <c r="Q138" s="29"/>
    </row>
    <row r="139" spans="6:17">
      <c r="F139" s="29"/>
      <c r="G139" s="29"/>
      <c r="H139" s="29"/>
      <c r="I139" s="29"/>
      <c r="J139" s="29"/>
      <c r="K139" s="29"/>
      <c r="L139" s="29"/>
      <c r="M139" s="29"/>
      <c r="N139" s="29"/>
      <c r="O139" s="29"/>
      <c r="P139" s="29"/>
      <c r="Q139" s="29"/>
    </row>
    <row r="140" spans="6:17">
      <c r="F140" s="29"/>
      <c r="G140" s="29"/>
      <c r="H140" s="29"/>
      <c r="I140" s="29"/>
      <c r="J140" s="29"/>
      <c r="K140" s="29"/>
      <c r="L140" s="29"/>
      <c r="M140" s="29"/>
      <c r="N140" s="29"/>
      <c r="O140" s="29"/>
      <c r="P140" s="29"/>
      <c r="Q140" s="29"/>
    </row>
    <row r="141" spans="6:17">
      <c r="F141" s="29"/>
      <c r="G141" s="29"/>
      <c r="H141" s="29"/>
      <c r="I141" s="29"/>
      <c r="J141" s="29"/>
      <c r="K141" s="29"/>
      <c r="L141" s="29"/>
      <c r="M141" s="29"/>
      <c r="N141" s="29"/>
      <c r="O141" s="29"/>
      <c r="P141" s="29"/>
      <c r="Q141" s="29"/>
    </row>
    <row r="142" spans="6:17">
      <c r="G142" s="29"/>
      <c r="H142" s="29"/>
    </row>
  </sheetData>
  <mergeCells count="7">
    <mergeCell ref="A3:Q3"/>
    <mergeCell ref="F4:H4"/>
    <mergeCell ref="L4:N4"/>
    <mergeCell ref="I4:K4"/>
    <mergeCell ref="B4:E4"/>
    <mergeCell ref="O4:Q4"/>
    <mergeCell ref="A4:A5"/>
  </mergeCells>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workbookViewId="0">
      <pane xSplit="1" ySplit="5" topLeftCell="B6" activePane="bottomRight" state="frozen"/>
      <selection pane="topRight" activeCell="B1" sqref="B1"/>
      <selection pane="bottomLeft" activeCell="A3" sqref="A3"/>
      <selection pane="bottomRight"/>
    </sheetView>
  </sheetViews>
  <sheetFormatPr baseColWidth="10" defaultColWidth="14.6640625" defaultRowHeight="15" customHeight="1" x14ac:dyDescent="0"/>
  <cols>
    <col min="1" max="16384" width="14.6640625" style="116"/>
  </cols>
  <sheetData>
    <row r="1" spans="1:25" ht="15" customHeight="1">
      <c r="A1" s="66" t="s">
        <v>133</v>
      </c>
    </row>
    <row r="2" spans="1:25" ht="15" customHeight="1" thickBot="1"/>
    <row r="3" spans="1:25" ht="25" customHeight="1" thickTop="1" thickBot="1">
      <c r="A3" s="6" t="s">
        <v>134</v>
      </c>
      <c r="B3" s="5"/>
      <c r="C3" s="5"/>
      <c r="D3" s="5"/>
      <c r="E3" s="5"/>
      <c r="F3" s="5"/>
      <c r="G3" s="5"/>
      <c r="H3" s="5"/>
      <c r="I3" s="5"/>
      <c r="J3" s="4"/>
      <c r="K3" s="144"/>
      <c r="L3" s="144"/>
      <c r="M3" s="144"/>
      <c r="N3" s="144"/>
      <c r="O3" s="144"/>
      <c r="P3" s="144"/>
    </row>
    <row r="4" spans="1:25" ht="25" customHeight="1" thickTop="1" thickBot="1">
      <c r="A4" s="143"/>
      <c r="B4" s="9" t="s">
        <v>132</v>
      </c>
      <c r="C4" s="8"/>
      <c r="D4" s="8"/>
      <c r="E4" s="8"/>
      <c r="F4" s="142"/>
      <c r="G4" s="9" t="s">
        <v>131</v>
      </c>
      <c r="H4" s="8"/>
      <c r="I4" s="8"/>
      <c r="J4" s="8"/>
      <c r="K4" s="3"/>
      <c r="L4" s="9" t="s">
        <v>130</v>
      </c>
      <c r="M4" s="8"/>
      <c r="N4" s="8"/>
      <c r="O4" s="8"/>
      <c r="P4" s="7"/>
      <c r="U4" s="9" t="s">
        <v>129</v>
      </c>
      <c r="V4" s="8"/>
      <c r="W4" s="8"/>
      <c r="X4" s="8"/>
      <c r="Y4" s="7"/>
    </row>
    <row r="5" spans="1:25" ht="31" customHeight="1" thickTop="1">
      <c r="A5" s="141"/>
      <c r="B5" s="138" t="s">
        <v>126</v>
      </c>
      <c r="C5" s="137" t="s">
        <v>88</v>
      </c>
      <c r="D5" s="137" t="s">
        <v>2</v>
      </c>
      <c r="E5" s="137" t="s">
        <v>125</v>
      </c>
      <c r="F5" s="136" t="s">
        <v>108</v>
      </c>
      <c r="G5" s="138" t="s">
        <v>126</v>
      </c>
      <c r="H5" s="137" t="s">
        <v>88</v>
      </c>
      <c r="I5" s="137" t="s">
        <v>2</v>
      </c>
      <c r="J5" s="137" t="s">
        <v>125</v>
      </c>
      <c r="K5" s="136" t="s">
        <v>108</v>
      </c>
      <c r="L5" s="138" t="s">
        <v>126</v>
      </c>
      <c r="M5" s="137" t="s">
        <v>88</v>
      </c>
      <c r="N5" s="137" t="s">
        <v>2</v>
      </c>
      <c r="O5" s="137" t="s">
        <v>125</v>
      </c>
      <c r="P5" s="136" t="s">
        <v>108</v>
      </c>
      <c r="R5" s="140" t="s">
        <v>128</v>
      </c>
      <c r="S5" s="139" t="s">
        <v>127</v>
      </c>
      <c r="U5" s="138" t="s">
        <v>126</v>
      </c>
      <c r="V5" s="137" t="s">
        <v>88</v>
      </c>
      <c r="W5" s="137" t="s">
        <v>2</v>
      </c>
      <c r="X5" s="137" t="s">
        <v>125</v>
      </c>
      <c r="Y5" s="136" t="s">
        <v>108</v>
      </c>
    </row>
    <row r="6" spans="1:25" ht="15" customHeight="1">
      <c r="A6" s="126">
        <v>1870</v>
      </c>
      <c r="B6" s="131">
        <v>4.4585177326228838</v>
      </c>
      <c r="C6" s="133">
        <v>6.4389875888451087</v>
      </c>
      <c r="D6" s="130">
        <v>6.9926057065828529</v>
      </c>
      <c r="E6" s="130">
        <v>6.9616112329024045</v>
      </c>
      <c r="F6" s="127">
        <f t="shared" ref="F6:F12" si="0">AVERAGE(C6:E6)</f>
        <v>6.7977348427767881</v>
      </c>
      <c r="G6" s="131">
        <v>4.4272347386605411</v>
      </c>
      <c r="H6" s="130">
        <v>7.1081706544875507</v>
      </c>
      <c r="I6" s="132">
        <v>7.1888489745130437</v>
      </c>
      <c r="J6" s="134">
        <v>6.7203658180781707</v>
      </c>
      <c r="K6" s="127">
        <f t="shared" ref="K6:K15" si="1">AVERAGE(H6:J6)</f>
        <v>7.0057951490262553</v>
      </c>
      <c r="L6" s="131">
        <f t="shared" ref="L6:L20" si="2">G6-B6</f>
        <v>-3.1282993962342687E-2</v>
      </c>
      <c r="M6" s="130">
        <f t="shared" ref="M6:M20" si="3">H6-C6</f>
        <v>0.66918306564244201</v>
      </c>
      <c r="N6" s="129">
        <f t="shared" ref="N6:N20" si="4">I6-D6</f>
        <v>0.19624326793019087</v>
      </c>
      <c r="O6" s="128">
        <f t="shared" ref="O6:O20" si="5">J6-E6</f>
        <v>-0.24124541482423378</v>
      </c>
      <c r="P6" s="127">
        <f t="shared" ref="P6:P20" si="6">AVERAGE(M6:O6)</f>
        <v>0.20806030624946636</v>
      </c>
      <c r="R6" s="131"/>
      <c r="S6" s="135"/>
      <c r="U6" s="131">
        <v>-0.18016186567450423</v>
      </c>
      <c r="V6" s="130">
        <v>0.3</v>
      </c>
      <c r="W6" s="129">
        <v>0.7959519248394723</v>
      </c>
      <c r="X6" s="128">
        <v>0.69631017402596962</v>
      </c>
      <c r="Y6" s="127">
        <f t="shared" ref="Y6:Y19" si="7">AVERAGE(V6:X6)</f>
        <v>0.59742069962181399</v>
      </c>
    </row>
    <row r="7" spans="1:25" ht="15" customHeight="1">
      <c r="A7" s="126">
        <f t="shared" ref="A7:A20" si="8">A6+10</f>
        <v>1880</v>
      </c>
      <c r="B7" s="131">
        <v>4.3683453281278561</v>
      </c>
      <c r="C7" s="133">
        <v>6.4433477188555255</v>
      </c>
      <c r="D7" s="130">
        <v>7.3289766928201985</v>
      </c>
      <c r="E7" s="130">
        <v>6.367098649074781</v>
      </c>
      <c r="F7" s="127">
        <f t="shared" si="0"/>
        <v>6.7131410202501689</v>
      </c>
      <c r="G7" s="131">
        <v>4.5184487694187192</v>
      </c>
      <c r="H7" s="130">
        <v>6.9331387170014702</v>
      </c>
      <c r="I7" s="132">
        <f t="shared" ref="I7:J9" si="9">(I$6+I$10)/2</f>
        <v>6.9503778149428079</v>
      </c>
      <c r="J7" s="134">
        <f t="shared" si="9"/>
        <v>6.7568649753977565</v>
      </c>
      <c r="K7" s="127">
        <f t="shared" si="1"/>
        <v>6.8801271691140116</v>
      </c>
      <c r="L7" s="131">
        <f t="shared" si="2"/>
        <v>0.15010344129086306</v>
      </c>
      <c r="M7" s="130">
        <f t="shared" si="3"/>
        <v>0.48979099814594473</v>
      </c>
      <c r="N7" s="129">
        <f t="shared" si="4"/>
        <v>-0.37859887787739055</v>
      </c>
      <c r="O7" s="128">
        <f t="shared" si="5"/>
        <v>0.38976632632297559</v>
      </c>
      <c r="P7" s="127">
        <f t="shared" si="6"/>
        <v>0.16698614886384325</v>
      </c>
      <c r="R7" s="131"/>
      <c r="S7" s="135"/>
      <c r="U7" s="131">
        <v>-0.16513864111745888</v>
      </c>
      <c r="V7" s="130">
        <v>0.40512301018941577</v>
      </c>
      <c r="W7" s="129">
        <v>1.0653303163178784</v>
      </c>
      <c r="X7" s="128">
        <v>1.0001767680320213</v>
      </c>
      <c r="Y7" s="127">
        <f t="shared" si="7"/>
        <v>0.82354336484643842</v>
      </c>
    </row>
    <row r="8" spans="1:25" ht="15" customHeight="1">
      <c r="A8" s="126">
        <f t="shared" si="8"/>
        <v>1890</v>
      </c>
      <c r="B8" s="131">
        <v>4.7758124288724453</v>
      </c>
      <c r="C8" s="133">
        <v>5.9230513253753267</v>
      </c>
      <c r="D8" s="130">
        <v>7.2640283602704816</v>
      </c>
      <c r="E8" s="130">
        <v>6.0923227388690933</v>
      </c>
      <c r="F8" s="127">
        <f t="shared" si="0"/>
        <v>6.4264674748383008</v>
      </c>
      <c r="G8" s="131">
        <v>5.0521643664216001</v>
      </c>
      <c r="H8" s="130">
        <v>6.2566424612646321</v>
      </c>
      <c r="I8" s="132">
        <f t="shared" si="9"/>
        <v>6.9503778149428079</v>
      </c>
      <c r="J8" s="134">
        <f t="shared" si="9"/>
        <v>6.7568649753977565</v>
      </c>
      <c r="K8" s="127">
        <f t="shared" si="1"/>
        <v>6.6546284172017325</v>
      </c>
      <c r="L8" s="131">
        <f t="shared" si="2"/>
        <v>0.27635193754915477</v>
      </c>
      <c r="M8" s="130">
        <f t="shared" si="3"/>
        <v>0.33359113588930533</v>
      </c>
      <c r="N8" s="129">
        <f t="shared" si="4"/>
        <v>-0.31365054532767367</v>
      </c>
      <c r="O8" s="128">
        <f t="shared" si="5"/>
        <v>0.66454223652866329</v>
      </c>
      <c r="P8" s="127">
        <f t="shared" si="6"/>
        <v>0.22816094236343165</v>
      </c>
      <c r="R8" s="131"/>
      <c r="S8" s="135"/>
      <c r="U8" s="131">
        <v>-0.19212198221092755</v>
      </c>
      <c r="V8" s="130">
        <v>0.47476866738332218</v>
      </c>
      <c r="W8" s="129">
        <v>1.1000000000000001</v>
      </c>
      <c r="X8" s="128">
        <v>1.3</v>
      </c>
      <c r="Y8" s="127">
        <f t="shared" si="7"/>
        <v>0.95825622246110742</v>
      </c>
    </row>
    <row r="9" spans="1:25" ht="15" customHeight="1">
      <c r="A9" s="126">
        <f t="shared" si="8"/>
        <v>1900</v>
      </c>
      <c r="B9" s="131">
        <f>447.68529231279%-0.1</f>
        <v>4.3768529231279008</v>
      </c>
      <c r="C9" s="133">
        <v>6.1123855175794404</v>
      </c>
      <c r="D9" s="130">
        <v>7.2617954516361696</v>
      </c>
      <c r="E9" s="130">
        <v>6.4992944289110897</v>
      </c>
      <c r="F9" s="127">
        <f t="shared" si="0"/>
        <v>6.6244917993755665</v>
      </c>
      <c r="G9" s="131">
        <v>4.7503513406101217</v>
      </c>
      <c r="H9" s="130">
        <v>6.4845256703166019</v>
      </c>
      <c r="I9" s="132">
        <f t="shared" si="9"/>
        <v>6.9503778149428079</v>
      </c>
      <c r="J9" s="134">
        <f t="shared" si="9"/>
        <v>6.7568649753977565</v>
      </c>
      <c r="K9" s="127">
        <f t="shared" si="1"/>
        <v>6.7305894868857221</v>
      </c>
      <c r="L9" s="131">
        <f t="shared" si="2"/>
        <v>0.3734984174822209</v>
      </c>
      <c r="M9" s="130">
        <f t="shared" si="3"/>
        <v>0.3721401527371615</v>
      </c>
      <c r="N9" s="129">
        <f t="shared" si="4"/>
        <v>-0.31141763669336164</v>
      </c>
      <c r="O9" s="128">
        <f t="shared" si="5"/>
        <v>0.25757054648666688</v>
      </c>
      <c r="P9" s="127">
        <f t="shared" si="6"/>
        <v>0.10609768751015558</v>
      </c>
      <c r="R9" s="131"/>
      <c r="S9" s="135"/>
      <c r="U9" s="131">
        <v>-0.14587762815969763</v>
      </c>
      <c r="V9" s="130">
        <v>0.44106924012808052</v>
      </c>
      <c r="W9" s="129">
        <v>1.1000000000000001</v>
      </c>
      <c r="X9" s="128">
        <v>1.5</v>
      </c>
      <c r="Y9" s="127">
        <f t="shared" si="7"/>
        <v>1.0136897467093602</v>
      </c>
    </row>
    <row r="10" spans="1:25" ht="15" customHeight="1">
      <c r="A10" s="126">
        <f t="shared" si="8"/>
        <v>1910</v>
      </c>
      <c r="B10" s="131">
        <f>439.992577768825%+0.1</f>
        <v>4.49992577768825</v>
      </c>
      <c r="C10" s="133">
        <v>6.0424697503504703</v>
      </c>
      <c r="D10" s="128">
        <v>6.9945556848099795</v>
      </c>
      <c r="E10" s="128">
        <v>6.7253131424982175</v>
      </c>
      <c r="F10" s="127">
        <f t="shared" si="0"/>
        <v>6.5874461925528891</v>
      </c>
      <c r="G10" s="131">
        <v>4.746976882929677</v>
      </c>
      <c r="H10" s="130">
        <v>6.4176985611497104</v>
      </c>
      <c r="I10" s="132">
        <v>6.7119066553725721</v>
      </c>
      <c r="J10" s="134">
        <v>6.7933641327173424</v>
      </c>
      <c r="K10" s="127">
        <f t="shared" si="1"/>
        <v>6.640989783079875</v>
      </c>
      <c r="L10" s="131">
        <f t="shared" si="2"/>
        <v>0.24705110524142704</v>
      </c>
      <c r="M10" s="130">
        <f t="shared" si="3"/>
        <v>0.37522881079924009</v>
      </c>
      <c r="N10" s="129">
        <f t="shared" si="4"/>
        <v>-0.28264902943740733</v>
      </c>
      <c r="O10" s="128">
        <f t="shared" si="5"/>
        <v>6.8050990219124863E-2</v>
      </c>
      <c r="P10" s="127">
        <f t="shared" si="6"/>
        <v>5.3543590526985874E-2</v>
      </c>
      <c r="R10" s="131"/>
      <c r="S10" s="135"/>
      <c r="U10" s="131">
        <v>-0.12145479093709124</v>
      </c>
      <c r="V10" s="130">
        <v>0.38768952948135638</v>
      </c>
      <c r="W10" s="129">
        <v>1.1268002232695014</v>
      </c>
      <c r="X10" s="128">
        <v>1.7639647207055855</v>
      </c>
      <c r="Y10" s="127">
        <f t="shared" si="7"/>
        <v>1.0928181578188145</v>
      </c>
    </row>
    <row r="11" spans="1:25" ht="15" customHeight="1">
      <c r="A11" s="126">
        <f t="shared" si="8"/>
        <v>1920</v>
      </c>
      <c r="B11" s="131">
        <v>4.0694668777118208</v>
      </c>
      <c r="C11" s="133">
        <v>2.5912784699814773</v>
      </c>
      <c r="D11" s="130">
        <v>3.3009017650213854</v>
      </c>
      <c r="E11" s="130">
        <v>4.4128064291430782</v>
      </c>
      <c r="F11" s="127">
        <f t="shared" si="0"/>
        <v>3.4349955547153139</v>
      </c>
      <c r="G11" s="131">
        <v>4.3436609547792333</v>
      </c>
      <c r="H11" s="130">
        <v>3.5467568290874611</v>
      </c>
      <c r="I11" s="132">
        <v>2.9067217293956675</v>
      </c>
      <c r="J11" s="134">
        <v>2.8771730734861838</v>
      </c>
      <c r="K11" s="127">
        <f t="shared" si="1"/>
        <v>3.1102172106564372</v>
      </c>
      <c r="L11" s="131">
        <f t="shared" si="2"/>
        <v>0.2741940770674125</v>
      </c>
      <c r="M11" s="130">
        <f t="shared" si="3"/>
        <v>0.95547835910598389</v>
      </c>
      <c r="N11" s="129">
        <f t="shared" si="4"/>
        <v>-0.39418003562571791</v>
      </c>
      <c r="O11" s="128">
        <f t="shared" si="5"/>
        <v>-1.5356333556568944</v>
      </c>
      <c r="P11" s="127">
        <f t="shared" si="6"/>
        <v>-0.32477834405887612</v>
      </c>
      <c r="R11" s="131"/>
      <c r="S11" s="135"/>
      <c r="U11" s="131">
        <v>7.1273765384338189E-2</v>
      </c>
      <c r="V11" s="130">
        <v>-5.3697314825393153E-2</v>
      </c>
      <c r="W11" s="129">
        <v>6.3318771030438939E-2</v>
      </c>
      <c r="X11" s="128">
        <v>0.84048027444253859</v>
      </c>
      <c r="Y11" s="127">
        <f t="shared" si="7"/>
        <v>0.28336724354919479</v>
      </c>
    </row>
    <row r="12" spans="1:25" ht="15" customHeight="1">
      <c r="A12" s="126">
        <f t="shared" si="8"/>
        <v>1930</v>
      </c>
      <c r="B12" s="131">
        <v>4.8531715260506605</v>
      </c>
      <c r="C12" s="133">
        <v>3.0689549228858537</v>
      </c>
      <c r="D12" s="130">
        <v>3.4381864287064792</v>
      </c>
      <c r="E12" s="130">
        <v>5.0796496699310678</v>
      </c>
      <c r="F12" s="127">
        <f t="shared" si="0"/>
        <v>3.8622636738411331</v>
      </c>
      <c r="G12" s="131">
        <v>5.3660348478623128</v>
      </c>
      <c r="H12" s="130">
        <v>3.7901945250413727</v>
      </c>
      <c r="I12" s="132">
        <f>1+(I$11+I$14)/2</f>
        <v>3.8420959553881837</v>
      </c>
      <c r="J12" s="132">
        <f>1+(J$11+J$14)/2</f>
        <v>3.6118826494158212</v>
      </c>
      <c r="K12" s="127">
        <f t="shared" si="1"/>
        <v>3.7480577099484598</v>
      </c>
      <c r="L12" s="131">
        <f t="shared" si="2"/>
        <v>0.51286332181165228</v>
      </c>
      <c r="M12" s="130">
        <f t="shared" si="3"/>
        <v>0.72123960215551897</v>
      </c>
      <c r="N12" s="129">
        <f t="shared" si="4"/>
        <v>0.40390952668170454</v>
      </c>
      <c r="O12" s="128">
        <f t="shared" si="5"/>
        <v>-1.4677670205152467</v>
      </c>
      <c r="P12" s="127">
        <f t="shared" si="6"/>
        <v>-0.11420596389267439</v>
      </c>
      <c r="R12" s="131"/>
      <c r="S12" s="135"/>
      <c r="U12" s="131">
        <v>0.12504568223437768</v>
      </c>
      <c r="V12" s="130">
        <v>-0.266889085786427</v>
      </c>
      <c r="W12" s="129">
        <v>0</v>
      </c>
      <c r="X12" s="128">
        <v>0.6</v>
      </c>
      <c r="Y12" s="127">
        <f t="shared" si="7"/>
        <v>0.11103697140452433</v>
      </c>
    </row>
    <row r="13" spans="1:25" ht="15" customHeight="1">
      <c r="A13" s="126">
        <f t="shared" si="8"/>
        <v>1940</v>
      </c>
      <c r="B13" s="131">
        <v>3.278740970877382</v>
      </c>
      <c r="C13" s="133">
        <v>2.6641387417307421</v>
      </c>
      <c r="D13" s="130">
        <v>3.172543044447413</v>
      </c>
      <c r="E13" s="130">
        <v>3.9902655345068299</v>
      </c>
      <c r="F13" s="127">
        <f>AVERAGE(C13:E13)-0.1</f>
        <v>3.175649106894995</v>
      </c>
      <c r="G13" s="131">
        <v>3.5027993542478577</v>
      </c>
      <c r="H13" s="130">
        <v>2.8686496043480214</v>
      </c>
      <c r="I13" s="132">
        <f>(I$11+I$14)/2</f>
        <v>2.8420959553881837</v>
      </c>
      <c r="J13" s="132">
        <f>(J$11+J$14)/2</f>
        <v>2.6118826494158212</v>
      </c>
      <c r="K13" s="127">
        <f t="shared" si="1"/>
        <v>2.774209403050675</v>
      </c>
      <c r="L13" s="131">
        <f t="shared" si="2"/>
        <v>0.22405838337047568</v>
      </c>
      <c r="M13" s="130">
        <f t="shared" si="3"/>
        <v>0.20451086261727935</v>
      </c>
      <c r="N13" s="129">
        <f t="shared" si="4"/>
        <v>-0.33044708905922926</v>
      </c>
      <c r="O13" s="128">
        <f t="shared" si="5"/>
        <v>-1.3783828850910087</v>
      </c>
      <c r="P13" s="127">
        <f t="shared" si="6"/>
        <v>-0.50143970384431957</v>
      </c>
      <c r="R13" s="131"/>
      <c r="S13" s="135"/>
      <c r="U13" s="131">
        <v>2.2865014806463649E-2</v>
      </c>
      <c r="V13" s="130">
        <v>-4.4402950417921069E-2</v>
      </c>
      <c r="W13" s="129">
        <v>0</v>
      </c>
      <c r="X13" s="128">
        <v>0.4</v>
      </c>
      <c r="Y13" s="127">
        <f t="shared" si="7"/>
        <v>0.11853234986069298</v>
      </c>
    </row>
    <row r="14" spans="1:25" ht="15" customHeight="1">
      <c r="A14" s="126">
        <f t="shared" si="8"/>
        <v>1950</v>
      </c>
      <c r="B14" s="131">
        <v>3.5615766691562092</v>
      </c>
      <c r="C14" s="133">
        <v>1.6565350254882698</v>
      </c>
      <c r="D14" s="130">
        <v>2.1858928459659674</v>
      </c>
      <c r="E14" s="130">
        <v>3.1278886555832304</v>
      </c>
      <c r="F14" s="127">
        <f>AVERAGE(C14:E14)</f>
        <v>2.3234388423458228</v>
      </c>
      <c r="G14" s="131">
        <v>3.8449814897586494</v>
      </c>
      <c r="H14" s="130">
        <v>2.3338421076734823</v>
      </c>
      <c r="I14" s="132">
        <v>2.7774701813806999</v>
      </c>
      <c r="J14" s="134">
        <v>2.3465922253454585</v>
      </c>
      <c r="K14" s="127">
        <f t="shared" si="1"/>
        <v>2.4859681714665469</v>
      </c>
      <c r="L14" s="131">
        <f t="shared" si="2"/>
        <v>0.28340482060244021</v>
      </c>
      <c r="M14" s="130">
        <f t="shared" si="3"/>
        <v>0.67730708218521252</v>
      </c>
      <c r="N14" s="129">
        <f t="shared" si="4"/>
        <v>0.59157733541473245</v>
      </c>
      <c r="O14" s="128">
        <f t="shared" si="5"/>
        <v>-0.78129643023777184</v>
      </c>
      <c r="P14" s="127">
        <f t="shared" si="6"/>
        <v>0.16252932912072438</v>
      </c>
      <c r="R14" s="131"/>
      <c r="S14" s="135"/>
      <c r="U14" s="131">
        <v>5.0952201621808815E-2</v>
      </c>
      <c r="V14" s="130">
        <v>-8.5175037593441111E-3</v>
      </c>
      <c r="W14" s="129">
        <v>3.3305474333594751E-2</v>
      </c>
      <c r="X14" s="128">
        <v>-5.5384128491178096E-2</v>
      </c>
      <c r="Y14" s="127">
        <f t="shared" si="7"/>
        <v>-1.0198719305642485E-2</v>
      </c>
    </row>
    <row r="15" spans="1:25" ht="15" customHeight="1">
      <c r="A15" s="126">
        <f t="shared" si="8"/>
        <v>1960</v>
      </c>
      <c r="B15" s="131">
        <v>3.6149770694248078</v>
      </c>
      <c r="C15" s="133">
        <v>2.0933419417353902</v>
      </c>
      <c r="D15" s="130">
        <v>2.7973737246233186</v>
      </c>
      <c r="E15" s="130">
        <v>3.128338402052107</v>
      </c>
      <c r="F15" s="127">
        <f>AVERAGE(C15:E15)</f>
        <v>2.6730180228036051</v>
      </c>
      <c r="G15" s="131">
        <v>4.0909364582455172</v>
      </c>
      <c r="H15" s="130">
        <v>2.9729511961228514</v>
      </c>
      <c r="I15" s="132">
        <f>(I14+I16)/2</f>
        <v>3.2044386481041034</v>
      </c>
      <c r="J15" s="132">
        <f>(J14+J16)/2</f>
        <v>2.8387933008817763</v>
      </c>
      <c r="K15" s="127">
        <f t="shared" si="1"/>
        <v>3.0053943817029101</v>
      </c>
      <c r="L15" s="131">
        <f t="shared" si="2"/>
        <v>0.47595938882070943</v>
      </c>
      <c r="M15" s="130">
        <f t="shared" si="3"/>
        <v>0.87960925438746118</v>
      </c>
      <c r="N15" s="129">
        <f t="shared" si="4"/>
        <v>0.40706492348078482</v>
      </c>
      <c r="O15" s="128">
        <f t="shared" si="5"/>
        <v>-0.28954510117033072</v>
      </c>
      <c r="P15" s="127">
        <f t="shared" si="6"/>
        <v>0.33237635889930511</v>
      </c>
      <c r="R15" s="131"/>
      <c r="S15" s="135"/>
      <c r="U15" s="131">
        <v>5.7160982191182208E-2</v>
      </c>
      <c r="V15" s="130">
        <v>6.6333414495757664E-2</v>
      </c>
      <c r="W15" s="129">
        <v>0</v>
      </c>
      <c r="X15" s="128">
        <v>0</v>
      </c>
      <c r="Y15" s="127">
        <f t="shared" si="7"/>
        <v>2.2111138165252554E-2</v>
      </c>
    </row>
    <row r="16" spans="1:25" ht="15" customHeight="1">
      <c r="A16" s="126">
        <f t="shared" si="8"/>
        <v>1970</v>
      </c>
      <c r="B16" s="131">
        <v>3.3197765398596837</v>
      </c>
      <c r="C16" s="133">
        <v>2.2943637903552903</v>
      </c>
      <c r="D16" s="130">
        <v>3.1148723134787972</v>
      </c>
      <c r="E16" s="130">
        <v>3.1440797894822947</v>
      </c>
      <c r="F16" s="127">
        <f>AVERAGE(C16:E16)</f>
        <v>2.8511052977721274</v>
      </c>
      <c r="G16" s="131">
        <v>4.0014725114387248</v>
      </c>
      <c r="H16" s="130">
        <v>3.1333951636697979</v>
      </c>
      <c r="I16" s="132">
        <v>3.6314071148275064</v>
      </c>
      <c r="J16" s="134">
        <v>3.330994376418094</v>
      </c>
      <c r="K16" s="127">
        <f>AVERAGE(H16:J16,S16)</f>
        <v>3.2224407516040845</v>
      </c>
      <c r="L16" s="131">
        <f t="shared" si="2"/>
        <v>0.68169597157904116</v>
      </c>
      <c r="M16" s="130">
        <f t="shared" si="3"/>
        <v>0.83903137331450761</v>
      </c>
      <c r="N16" s="129">
        <f t="shared" si="4"/>
        <v>0.51653480134870922</v>
      </c>
      <c r="O16" s="128">
        <f t="shared" si="5"/>
        <v>0.18691458693579932</v>
      </c>
      <c r="P16" s="127">
        <f t="shared" si="6"/>
        <v>0.51416025386633868</v>
      </c>
      <c r="R16" s="131">
        <v>2.7939663515009387</v>
      </c>
      <c r="S16" s="127">
        <f>R16</f>
        <v>2.7939663515009387</v>
      </c>
      <c r="U16" s="131">
        <v>4.6087423869378974E-2</v>
      </c>
      <c r="V16" s="130">
        <v>7.5663190928732083E-2</v>
      </c>
      <c r="W16" s="129">
        <v>0.14212062575172893</v>
      </c>
      <c r="X16" s="128">
        <v>5.7197036061818272E-2</v>
      </c>
      <c r="Y16" s="127">
        <f t="shared" si="7"/>
        <v>9.1660284247426435E-2</v>
      </c>
    </row>
    <row r="17" spans="1:25" ht="15" customHeight="1">
      <c r="A17" s="126">
        <f t="shared" si="8"/>
        <v>1980</v>
      </c>
      <c r="B17" s="131">
        <v>3.5709503136359402</v>
      </c>
      <c r="C17" s="133">
        <v>2.8447783663084194</v>
      </c>
      <c r="D17" s="130">
        <v>3.2044789422003652</v>
      </c>
      <c r="E17" s="130">
        <v>3.5034779791950905</v>
      </c>
      <c r="F17" s="127">
        <f>AVERAGE(C17:E17,R17)</f>
        <v>3.3115208947461983</v>
      </c>
      <c r="G17" s="131">
        <v>4.1750808350237971</v>
      </c>
      <c r="H17" s="130">
        <v>3.527987610585547</v>
      </c>
      <c r="I17" s="132">
        <f>(I16+I18)/2</f>
        <v>3.6549359078189552</v>
      </c>
      <c r="J17" s="132">
        <f>(J16+J18)/2</f>
        <v>3.9768982852320516</v>
      </c>
      <c r="K17" s="127">
        <f>AVERAGE(H17:J17,S17)</f>
        <v>3.7132925237293679</v>
      </c>
      <c r="L17" s="131">
        <f t="shared" si="2"/>
        <v>0.60413052138785694</v>
      </c>
      <c r="M17" s="130">
        <f t="shared" si="3"/>
        <v>0.68320924427712759</v>
      </c>
      <c r="N17" s="129">
        <f t="shared" si="4"/>
        <v>0.45045696561858994</v>
      </c>
      <c r="O17" s="128">
        <f t="shared" si="5"/>
        <v>0.47342030603696106</v>
      </c>
      <c r="P17" s="127">
        <f t="shared" si="6"/>
        <v>0.53569550531089283</v>
      </c>
      <c r="R17" s="131">
        <v>3.6933482912809175</v>
      </c>
      <c r="S17" s="127">
        <f>R17</f>
        <v>3.6933482912809175</v>
      </c>
      <c r="U17" s="131">
        <v>1.7755369474761556E-2</v>
      </c>
      <c r="V17" s="130">
        <v>8.9305935951277005E-2</v>
      </c>
      <c r="W17" s="129">
        <v>0</v>
      </c>
      <c r="X17" s="128">
        <v>0</v>
      </c>
      <c r="Y17" s="127">
        <f t="shared" si="7"/>
        <v>2.9768645317092335E-2</v>
      </c>
    </row>
    <row r="18" spans="1:25" ht="15" customHeight="1">
      <c r="A18" s="126">
        <f t="shared" si="8"/>
        <v>1990</v>
      </c>
      <c r="B18" s="131">
        <v>3.9230852881724898</v>
      </c>
      <c r="C18" s="133">
        <v>3.1344869674576983</v>
      </c>
      <c r="D18" s="130">
        <v>3.4138310106076757</v>
      </c>
      <c r="E18" s="130">
        <v>4.2821044865917024</v>
      </c>
      <c r="F18" s="127">
        <f>AVERAGE(C18:E18,R18)</f>
        <v>4.0256849391281486</v>
      </c>
      <c r="G18" s="131">
        <v>4.1897823346393901</v>
      </c>
      <c r="H18" s="130">
        <v>3.5511652567347562</v>
      </c>
      <c r="I18" s="132">
        <v>3.6784647008104043</v>
      </c>
      <c r="J18" s="134">
        <v>4.6228021940460087</v>
      </c>
      <c r="K18" s="127">
        <f>AVERAGE(H18:J18,S18)</f>
        <v>4.2811873608616722</v>
      </c>
      <c r="L18" s="131">
        <f t="shared" si="2"/>
        <v>0.26669704646690029</v>
      </c>
      <c r="M18" s="130">
        <f t="shared" si="3"/>
        <v>0.41667828927705797</v>
      </c>
      <c r="N18" s="129">
        <f t="shared" si="4"/>
        <v>0.26463369020272864</v>
      </c>
      <c r="O18" s="128">
        <f t="shared" si="5"/>
        <v>0.34069770745430628</v>
      </c>
      <c r="P18" s="127">
        <f t="shared" si="6"/>
        <v>0.34066989564469763</v>
      </c>
      <c r="R18" s="131">
        <v>5.2723172918555194</v>
      </c>
      <c r="S18" s="127">
        <f>R18</f>
        <v>5.2723172918555194</v>
      </c>
      <c r="U18" s="131">
        <v>-8.205475751734842E-2</v>
      </c>
      <c r="V18" s="130">
        <v>0.11011269417473513</v>
      </c>
      <c r="W18" s="129">
        <v>0.10048283139512906</v>
      </c>
      <c r="X18" s="128">
        <v>-3.5918132543326799E-2</v>
      </c>
      <c r="Y18" s="127">
        <f t="shared" si="7"/>
        <v>5.8225797675512468E-2</v>
      </c>
    </row>
    <row r="19" spans="1:25" ht="15" customHeight="1">
      <c r="A19" s="126">
        <f t="shared" si="8"/>
        <v>2000</v>
      </c>
      <c r="B19" s="131">
        <v>4.4656085447498972</v>
      </c>
      <c r="C19" s="133">
        <v>3.7661893165470062</v>
      </c>
      <c r="D19" s="130">
        <v>4.7422938285063223</v>
      </c>
      <c r="E19" s="130">
        <v>4.9558413369073469</v>
      </c>
      <c r="F19" s="127">
        <f>AVERAGE(C19:E19,R19)</f>
        <v>4.9003887459806919</v>
      </c>
      <c r="G19" s="131">
        <v>4.9205117496859803</v>
      </c>
      <c r="H19" s="130">
        <v>3.875167699867097</v>
      </c>
      <c r="I19" s="132">
        <v>5.0253115465697089</v>
      </c>
      <c r="J19" s="132">
        <f>(J18+J20)/2</f>
        <v>4.9241752340343581</v>
      </c>
      <c r="K19" s="127">
        <f>AVERAGE(H19:J19,S19)</f>
        <v>4.9904712456083136</v>
      </c>
      <c r="L19" s="131">
        <f t="shared" si="2"/>
        <v>0.45490320493608305</v>
      </c>
      <c r="M19" s="130">
        <f t="shared" si="3"/>
        <v>0.1089783833200908</v>
      </c>
      <c r="N19" s="129">
        <f t="shared" si="4"/>
        <v>0.2830177180633866</v>
      </c>
      <c r="O19" s="128">
        <f t="shared" si="5"/>
        <v>-3.1666102872988766E-2</v>
      </c>
      <c r="P19" s="127">
        <f t="shared" si="6"/>
        <v>0.12010999950349621</v>
      </c>
      <c r="R19" s="131">
        <v>6.1372305019620921</v>
      </c>
      <c r="S19" s="127">
        <f>R19</f>
        <v>6.1372305019620921</v>
      </c>
      <c r="U19" s="131">
        <v>-0.2065008686501052</v>
      </c>
      <c r="V19" s="130">
        <v>0.17756373273352155</v>
      </c>
      <c r="W19" s="129">
        <v>-2.7589898818820126E-3</v>
      </c>
      <c r="X19" s="128">
        <v>-0.1</v>
      </c>
      <c r="Y19" s="127">
        <f t="shared" si="7"/>
        <v>2.4934914283879849E-2</v>
      </c>
    </row>
    <row r="20" spans="1:25" ht="15" customHeight="1" thickBot="1">
      <c r="A20" s="126">
        <f t="shared" si="8"/>
        <v>2010</v>
      </c>
      <c r="B20" s="122">
        <v>4.099218953934022</v>
      </c>
      <c r="C20" s="125">
        <v>4.1166476176703863</v>
      </c>
      <c r="D20" s="121">
        <v>5.7455781737988438</v>
      </c>
      <c r="E20" s="121">
        <v>5.2187601920292614</v>
      </c>
      <c r="F20" s="118">
        <f>AVERAGE(C20:E20,R20)</f>
        <v>5.4483713718338214</v>
      </c>
      <c r="G20" s="122">
        <v>4.3075769382874594</v>
      </c>
      <c r="H20" s="121">
        <v>4.1430634981151604</v>
      </c>
      <c r="I20" s="124">
        <v>6.0538712541943536</v>
      </c>
      <c r="J20" s="123">
        <v>5.2255482740227075</v>
      </c>
      <c r="K20" s="118">
        <f>AVERAGE(H20:J20,S20)</f>
        <v>5.5337456325422538</v>
      </c>
      <c r="L20" s="122">
        <f t="shared" si="2"/>
        <v>0.20835798435343733</v>
      </c>
      <c r="M20" s="121">
        <f t="shared" si="3"/>
        <v>2.6415880444774054E-2</v>
      </c>
      <c r="N20" s="120">
        <f t="shared" si="4"/>
        <v>0.30829308039550973</v>
      </c>
      <c r="O20" s="119">
        <f t="shared" si="5"/>
        <v>6.788081993446049E-3</v>
      </c>
      <c r="P20" s="118">
        <f t="shared" si="6"/>
        <v>0.11383234761124328</v>
      </c>
      <c r="R20" s="122">
        <v>6.7124995038367947</v>
      </c>
      <c r="S20" s="118">
        <f>R20</f>
        <v>6.7124995038367947</v>
      </c>
      <c r="U20" s="122">
        <v>-0.25425782018446608</v>
      </c>
      <c r="V20" s="121">
        <v>0.38987772942042653</v>
      </c>
      <c r="W20" s="120">
        <v>-0.12697246858482014</v>
      </c>
      <c r="X20" s="119">
        <v>-0.20391297721557575</v>
      </c>
      <c r="Y20" s="118">
        <f>0.1+AVERAGE(V20:X20)</f>
        <v>0.11966409454001022</v>
      </c>
    </row>
    <row r="21" spans="1:25" ht="15" customHeight="1" thickTop="1">
      <c r="Q21" s="117"/>
    </row>
    <row r="22" spans="1:25" ht="15" customHeight="1">
      <c r="Q22" s="117"/>
    </row>
    <row r="23" spans="1:25" ht="15" customHeight="1">
      <c r="A23" s="116" t="s">
        <v>124</v>
      </c>
    </row>
  </sheetData>
  <mergeCells count="5">
    <mergeCell ref="U4:Y4"/>
    <mergeCell ref="A3:J3"/>
    <mergeCell ref="B4:E4"/>
    <mergeCell ref="G4:K4"/>
    <mergeCell ref="L4:P4"/>
  </mergeCell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baseColWidth="10" defaultRowHeight="12" x14ac:dyDescent="0"/>
  <cols>
    <col min="1" max="16384" width="10.83203125" style="145"/>
  </cols>
  <sheetData>
    <row r="1" spans="1:9" ht="15">
      <c r="A1" s="66" t="s">
        <v>155</v>
      </c>
    </row>
    <row r="3" spans="1:9" ht="13" thickBot="1"/>
    <row r="4" spans="1:9" ht="40" customHeight="1" thickTop="1" thickBot="1">
      <c r="A4" s="2" t="s">
        <v>154</v>
      </c>
      <c r="B4" s="1"/>
      <c r="C4" s="1"/>
      <c r="D4" s="1"/>
      <c r="E4" s="1"/>
      <c r="F4" s="1"/>
      <c r="G4" s="1"/>
      <c r="H4" s="1"/>
      <c r="I4" s="157"/>
    </row>
    <row r="5" spans="1:9" ht="14" thickTop="1" thickBot="1"/>
    <row r="6" spans="1:9" ht="49.75" customHeight="1" thickTop="1" thickBot="1">
      <c r="A6" s="156"/>
      <c r="B6" s="154" t="s">
        <v>153</v>
      </c>
      <c r="C6" s="154" t="s">
        <v>152</v>
      </c>
      <c r="D6" s="154" t="s">
        <v>151</v>
      </c>
      <c r="E6" s="155"/>
      <c r="F6" s="154"/>
      <c r="G6" s="154" t="s">
        <v>153</v>
      </c>
      <c r="H6" s="154" t="s">
        <v>152</v>
      </c>
      <c r="I6" s="154" t="s">
        <v>151</v>
      </c>
    </row>
    <row r="7" spans="1:9" ht="19.75" customHeight="1" thickTop="1">
      <c r="A7" s="152" t="s">
        <v>150</v>
      </c>
      <c r="B7" s="153">
        <v>4.4999999999999998E-2</v>
      </c>
      <c r="C7" s="151">
        <f>B7</f>
        <v>4.4999999999999998E-2</v>
      </c>
      <c r="D7" s="153">
        <v>1.3546412016229858E-4</v>
      </c>
      <c r="F7" s="152" t="s">
        <v>150</v>
      </c>
      <c r="G7" s="151">
        <f t="shared" ref="G7:I11" si="0">B7</f>
        <v>4.4999999999999998E-2</v>
      </c>
      <c r="H7" s="151">
        <f t="shared" si="0"/>
        <v>4.4999999999999998E-2</v>
      </c>
      <c r="I7" s="151">
        <f t="shared" si="0"/>
        <v>1.3546412016229858E-4</v>
      </c>
    </row>
    <row r="8" spans="1:9" ht="19.75" customHeight="1">
      <c r="A8" s="152" t="s">
        <v>149</v>
      </c>
      <c r="B8" s="153">
        <v>4.4999999999999998E-2</v>
      </c>
      <c r="C8" s="151">
        <f>B8</f>
        <v>4.4999999999999998E-2</v>
      </c>
      <c r="D8" s="153">
        <v>1.4200732525344595E-3</v>
      </c>
      <c r="F8" s="152" t="s">
        <v>149</v>
      </c>
      <c r="G8" s="151">
        <f t="shared" si="0"/>
        <v>4.4999999999999998E-2</v>
      </c>
      <c r="H8" s="151">
        <f t="shared" si="0"/>
        <v>4.4999999999999998E-2</v>
      </c>
      <c r="I8" s="151">
        <f t="shared" si="0"/>
        <v>1.4200732525344595E-3</v>
      </c>
    </row>
    <row r="9" spans="1:9" ht="19.75" customHeight="1">
      <c r="A9" s="152" t="s">
        <v>148</v>
      </c>
      <c r="B9" s="153">
        <v>4.4999999999999998E-2</v>
      </c>
      <c r="C9" s="151">
        <f>B9</f>
        <v>4.4999999999999998E-2</v>
      </c>
      <c r="D9" s="153">
        <v>2.0241526993365344E-3</v>
      </c>
      <c r="F9" s="152" t="s">
        <v>148</v>
      </c>
      <c r="G9" s="151">
        <f t="shared" si="0"/>
        <v>4.4999999999999998E-2</v>
      </c>
      <c r="H9" s="151">
        <f t="shared" si="0"/>
        <v>4.4999999999999998E-2</v>
      </c>
      <c r="I9" s="151">
        <f t="shared" si="0"/>
        <v>2.0241526993365344E-3</v>
      </c>
    </row>
    <row r="10" spans="1:9" ht="19.75" customHeight="1">
      <c r="A10" s="152" t="s">
        <v>147</v>
      </c>
      <c r="B10" s="153">
        <v>5.0999999999999997E-2</v>
      </c>
      <c r="C10" s="151">
        <f>B10</f>
        <v>5.0999999999999997E-2</v>
      </c>
      <c r="D10" s="153">
        <v>5.2655180062775031E-3</v>
      </c>
      <c r="F10" s="152" t="s">
        <v>147</v>
      </c>
      <c r="G10" s="151">
        <f t="shared" si="0"/>
        <v>5.0999999999999997E-2</v>
      </c>
      <c r="H10" s="151">
        <f t="shared" si="0"/>
        <v>5.0999999999999997E-2</v>
      </c>
      <c r="I10" s="151">
        <f t="shared" si="0"/>
        <v>5.2655180062775031E-3</v>
      </c>
    </row>
    <row r="11" spans="1:9" ht="19.75" customHeight="1">
      <c r="A11" s="152" t="s">
        <v>146</v>
      </c>
      <c r="B11" s="153">
        <v>4.9970664996807905E-2</v>
      </c>
      <c r="C11" s="151">
        <f>B11</f>
        <v>4.9970664996807905E-2</v>
      </c>
      <c r="D11" s="153">
        <v>1.4892957051287459E-2</v>
      </c>
      <c r="F11" s="152" t="s">
        <v>146</v>
      </c>
      <c r="G11" s="151">
        <f t="shared" si="0"/>
        <v>4.9970664996807905E-2</v>
      </c>
      <c r="H11" s="151">
        <f t="shared" si="0"/>
        <v>4.9970664996807905E-2</v>
      </c>
      <c r="I11" s="151">
        <f t="shared" si="0"/>
        <v>1.4892957051287459E-2</v>
      </c>
    </row>
    <row r="12" spans="1:9" ht="19.75" customHeight="1">
      <c r="A12" s="152" t="s">
        <v>145</v>
      </c>
      <c r="B12" s="153">
        <v>5.1451347168171166E-2</v>
      </c>
      <c r="C12" s="151">
        <f>0.7*B12-0.025</f>
        <v>1.1015943017719812E-2</v>
      </c>
      <c r="D12" s="153">
        <v>1.806576989668307E-2</v>
      </c>
      <c r="F12" s="152" t="s">
        <v>144</v>
      </c>
      <c r="G12" s="151">
        <f>(((1+B12)^37)*((1+B13)^62))^(1/99)-1</f>
        <v>5.2623316688607868E-2</v>
      </c>
      <c r="H12" s="151">
        <f>(((1+C12)^37)*((1+C13)^62))^(1/99)-1</f>
        <v>2.4309780552706606E-2</v>
      </c>
      <c r="I12" s="151">
        <f>(((1+D12)^37)*((1+D13)^62))^(1/99)-1</f>
        <v>3.0378415161677053E-2</v>
      </c>
    </row>
    <row r="13" spans="1:9" ht="19.75" customHeight="1">
      <c r="A13" s="152" t="s">
        <v>143</v>
      </c>
      <c r="B13" s="153">
        <v>5.3323340157113507E-2</v>
      </c>
      <c r="C13" s="151">
        <f>0.7*B13-0.005</f>
        <v>3.2326338109979452E-2</v>
      </c>
      <c r="D13" s="153">
        <v>3.7797118944135955E-2</v>
      </c>
      <c r="F13" s="152" t="s">
        <v>142</v>
      </c>
      <c r="G13" s="151">
        <f>(((1+B14)^38)*((1+B15)^50))^(1/88)-1</f>
        <v>4.3078039784907318E-2</v>
      </c>
      <c r="H13" s="151">
        <f>(((1+C14)^38)*((1+C15)^50))^(1/88)-1</f>
        <v>4.1215664483825964E-2</v>
      </c>
      <c r="I13" s="151">
        <f>(((1+D14)^38)*((1+D15)^50))^(1/88)-1</f>
        <v>2.2831024685656676E-2</v>
      </c>
    </row>
    <row r="14" spans="1:9" ht="19.75" customHeight="1">
      <c r="A14" s="152" t="s">
        <v>141</v>
      </c>
      <c r="B14" s="153">
        <v>4.3078039784907332E-2</v>
      </c>
      <c r="C14" s="151">
        <f>0.9*B14</f>
        <v>3.87702358064166E-2</v>
      </c>
      <c r="D14" s="153">
        <v>3.2796798231504276E-2</v>
      </c>
      <c r="F14" s="152" t="s">
        <v>140</v>
      </c>
      <c r="G14" s="151">
        <f>B15</f>
        <v>4.3078039784907332E-2</v>
      </c>
      <c r="H14" s="151">
        <f>C15</f>
        <v>4.3078039784907332E-2</v>
      </c>
      <c r="I14" s="151">
        <f>D15</f>
        <v>1.5321400273953234E-2</v>
      </c>
    </row>
    <row r="15" spans="1:9" ht="19.75" customHeight="1" thickBot="1">
      <c r="A15" s="148" t="s">
        <v>139</v>
      </c>
      <c r="B15" s="149">
        <f>B14</f>
        <v>4.3078039784907332E-2</v>
      </c>
      <c r="C15" s="150">
        <f>B15</f>
        <v>4.3078039784907332E-2</v>
      </c>
      <c r="D15" s="149">
        <v>1.5321400273953234E-2</v>
      </c>
      <c r="F15" s="148"/>
      <c r="G15" s="147"/>
      <c r="H15" s="147"/>
      <c r="I15" s="147"/>
    </row>
    <row r="16" spans="1:9" ht="13" thickTop="1"/>
    <row r="18" spans="1:1">
      <c r="A18" s="146" t="s">
        <v>138</v>
      </c>
    </row>
    <row r="19" spans="1:1">
      <c r="A19" s="146" t="s">
        <v>137</v>
      </c>
    </row>
    <row r="20" spans="1:1">
      <c r="A20" s="146" t="s">
        <v>136</v>
      </c>
    </row>
    <row r="21" spans="1:1">
      <c r="A21" s="146" t="s">
        <v>135</v>
      </c>
    </row>
  </sheetData>
  <mergeCells count="1">
    <mergeCell ref="A4:I4"/>
  </mergeCells>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73"/>
  <sheetViews>
    <sheetView workbookViewId="0">
      <pane xSplit="1" ySplit="4" topLeftCell="B5" activePane="bottomRight" state="frozen"/>
      <selection pane="topRight" activeCell="B1" sqref="B1"/>
      <selection pane="bottomLeft" activeCell="A10" sqref="A10"/>
      <selection pane="bottomRight" activeCell="A2" sqref="A2"/>
    </sheetView>
  </sheetViews>
  <sheetFormatPr baseColWidth="10" defaultRowHeight="12" x14ac:dyDescent="0"/>
  <cols>
    <col min="1" max="5" width="20.83203125" customWidth="1"/>
  </cols>
  <sheetData>
    <row r="1" spans="1:15" ht="15">
      <c r="A1" s="66" t="s">
        <v>156</v>
      </c>
    </row>
    <row r="2" spans="1:15" ht="13" thickBot="1">
      <c r="B2" s="30"/>
      <c r="C2" s="30"/>
      <c r="D2" s="30"/>
      <c r="E2" s="30"/>
    </row>
    <row r="3" spans="1:15" ht="60" customHeight="1" thickTop="1" thickBot="1">
      <c r="A3" s="15" t="s">
        <v>90</v>
      </c>
      <c r="B3" s="14"/>
      <c r="C3" s="14"/>
      <c r="D3" s="14"/>
      <c r="E3" s="13"/>
    </row>
    <row r="4" spans="1:15" ht="70" customHeight="1" thickTop="1" thickBot="1">
      <c r="A4" s="53"/>
      <c r="B4" s="60" t="s">
        <v>0</v>
      </c>
      <c r="C4" s="60" t="s">
        <v>1</v>
      </c>
      <c r="D4" s="60" t="s">
        <v>88</v>
      </c>
      <c r="E4" s="60" t="s">
        <v>2</v>
      </c>
      <c r="G4" s="31" t="s">
        <v>3</v>
      </c>
      <c r="H4" s="31" t="s">
        <v>4</v>
      </c>
      <c r="J4" s="31" t="s">
        <v>55</v>
      </c>
      <c r="L4" s="31" t="s">
        <v>56</v>
      </c>
      <c r="M4" s="31" t="s">
        <v>57</v>
      </c>
      <c r="O4" s="31" t="s">
        <v>59</v>
      </c>
    </row>
    <row r="5" spans="1:15" ht="16" thickTop="1">
      <c r="A5" s="54">
        <v>1900</v>
      </c>
      <c r="B5" s="55">
        <v>0</v>
      </c>
      <c r="C5" s="55">
        <v>0</v>
      </c>
      <c r="D5" s="55">
        <v>0.03</v>
      </c>
      <c r="E5" s="55">
        <f>L5+M5</f>
        <v>0</v>
      </c>
      <c r="G5" s="27">
        <v>0</v>
      </c>
      <c r="H5" s="27">
        <v>0</v>
      </c>
      <c r="J5" s="27">
        <v>0</v>
      </c>
      <c r="L5" s="27">
        <v>0</v>
      </c>
      <c r="M5" s="27">
        <v>0</v>
      </c>
      <c r="O5" s="48">
        <v>5.5E-2</v>
      </c>
    </row>
    <row r="6" spans="1:15" ht="15">
      <c r="A6" s="57">
        <f>A5+1</f>
        <v>1901</v>
      </c>
      <c r="B6" s="56">
        <v>0</v>
      </c>
      <c r="C6" s="56">
        <v>0</v>
      </c>
      <c r="D6" s="56">
        <v>0.03</v>
      </c>
      <c r="E6" s="56">
        <f t="shared" ref="E6:E69" si="0">L6+M6</f>
        <v>0</v>
      </c>
      <c r="G6" s="27">
        <v>0</v>
      </c>
      <c r="H6" s="27">
        <v>0</v>
      </c>
      <c r="J6" s="27">
        <v>0</v>
      </c>
      <c r="L6" s="27">
        <v>0</v>
      </c>
      <c r="M6" s="27">
        <v>0</v>
      </c>
      <c r="O6" s="48">
        <v>5.5E-2</v>
      </c>
    </row>
    <row r="7" spans="1:15" ht="15">
      <c r="A7" s="57">
        <f t="shared" ref="A7:A70" si="1">A6+1</f>
        <v>1902</v>
      </c>
      <c r="B7" s="56">
        <v>0</v>
      </c>
      <c r="C7" s="56">
        <v>0</v>
      </c>
      <c r="D7" s="56">
        <v>0.03</v>
      </c>
      <c r="E7" s="56">
        <f t="shared" si="0"/>
        <v>0</v>
      </c>
      <c r="G7" s="27">
        <v>0</v>
      </c>
      <c r="H7" s="27">
        <v>0</v>
      </c>
      <c r="J7" s="27">
        <v>0</v>
      </c>
      <c r="L7" s="27">
        <v>0</v>
      </c>
      <c r="M7" s="27">
        <v>0</v>
      </c>
      <c r="O7" s="48">
        <v>5.5E-2</v>
      </c>
    </row>
    <row r="8" spans="1:15" ht="15">
      <c r="A8" s="57">
        <f t="shared" si="1"/>
        <v>1903</v>
      </c>
      <c r="B8" s="56">
        <v>0</v>
      </c>
      <c r="C8" s="56">
        <v>0</v>
      </c>
      <c r="D8" s="56">
        <v>0.03</v>
      </c>
      <c r="E8" s="56">
        <f t="shared" si="0"/>
        <v>0</v>
      </c>
      <c r="G8" s="27">
        <v>0</v>
      </c>
      <c r="H8" s="27">
        <v>0</v>
      </c>
      <c r="J8" s="27">
        <v>0</v>
      </c>
      <c r="L8" s="27">
        <v>0</v>
      </c>
      <c r="M8" s="27">
        <v>0</v>
      </c>
      <c r="O8" s="48">
        <v>9.35E-2</v>
      </c>
    </row>
    <row r="9" spans="1:15" ht="15">
      <c r="A9" s="57">
        <f t="shared" si="1"/>
        <v>1904</v>
      </c>
      <c r="B9" s="56">
        <v>0</v>
      </c>
      <c r="C9" s="56">
        <v>0</v>
      </c>
      <c r="D9" s="56">
        <v>0.03</v>
      </c>
      <c r="E9" s="56">
        <f t="shared" si="0"/>
        <v>0</v>
      </c>
      <c r="G9" s="27">
        <v>0</v>
      </c>
      <c r="H9" s="27">
        <v>0</v>
      </c>
      <c r="J9" s="27">
        <v>0</v>
      </c>
      <c r="L9" s="27">
        <v>0</v>
      </c>
      <c r="M9" s="27">
        <v>0</v>
      </c>
      <c r="O9" s="48">
        <v>0.20350000000000001</v>
      </c>
    </row>
    <row r="10" spans="1:15" ht="15">
      <c r="A10" s="57">
        <f t="shared" si="1"/>
        <v>1905</v>
      </c>
      <c r="B10" s="56">
        <v>0</v>
      </c>
      <c r="C10" s="56">
        <v>0</v>
      </c>
      <c r="D10" s="56">
        <v>0.03</v>
      </c>
      <c r="E10" s="56">
        <f t="shared" si="0"/>
        <v>0</v>
      </c>
      <c r="G10" s="27">
        <v>0</v>
      </c>
      <c r="H10" s="27">
        <v>0</v>
      </c>
      <c r="J10" s="27">
        <v>0</v>
      </c>
      <c r="L10" s="27">
        <v>0</v>
      </c>
      <c r="M10" s="27">
        <v>0</v>
      </c>
      <c r="O10" s="48">
        <v>0.20350000000000001</v>
      </c>
    </row>
    <row r="11" spans="1:15" ht="15">
      <c r="A11" s="57">
        <f t="shared" si="1"/>
        <v>1906</v>
      </c>
      <c r="B11" s="56">
        <v>0</v>
      </c>
      <c r="C11" s="56">
        <v>0</v>
      </c>
      <c r="D11" s="56">
        <v>0.03</v>
      </c>
      <c r="E11" s="56">
        <f t="shared" si="0"/>
        <v>0</v>
      </c>
      <c r="G11" s="27">
        <v>0</v>
      </c>
      <c r="H11" s="27">
        <v>0</v>
      </c>
      <c r="J11" s="27">
        <v>0</v>
      </c>
      <c r="L11" s="27">
        <v>0</v>
      </c>
      <c r="M11" s="27">
        <v>0</v>
      </c>
      <c r="O11" s="48">
        <v>0.20350000000000001</v>
      </c>
    </row>
    <row r="12" spans="1:15" ht="15">
      <c r="A12" s="57">
        <f t="shared" si="1"/>
        <v>1907</v>
      </c>
      <c r="B12" s="56">
        <v>0</v>
      </c>
      <c r="C12" s="56">
        <v>0</v>
      </c>
      <c r="D12" s="56">
        <v>0.03</v>
      </c>
      <c r="E12" s="56">
        <f t="shared" si="0"/>
        <v>0</v>
      </c>
      <c r="G12" s="27">
        <v>0</v>
      </c>
      <c r="H12" s="27">
        <v>0</v>
      </c>
      <c r="J12" s="27">
        <v>0</v>
      </c>
      <c r="L12" s="27">
        <v>0</v>
      </c>
      <c r="M12" s="27">
        <v>0</v>
      </c>
      <c r="O12" s="48">
        <v>0.20350000000000001</v>
      </c>
    </row>
    <row r="13" spans="1:15" ht="15">
      <c r="A13" s="57">
        <f t="shared" si="1"/>
        <v>1908</v>
      </c>
      <c r="B13" s="56">
        <v>0</v>
      </c>
      <c r="C13" s="56">
        <v>0</v>
      </c>
      <c r="D13" s="56">
        <v>0.03</v>
      </c>
      <c r="E13" s="56">
        <f t="shared" si="0"/>
        <v>0</v>
      </c>
      <c r="G13" s="27">
        <v>0</v>
      </c>
      <c r="H13" s="27">
        <v>0</v>
      </c>
      <c r="J13" s="27">
        <v>0</v>
      </c>
      <c r="L13" s="27">
        <v>0</v>
      </c>
      <c r="M13" s="27">
        <v>0</v>
      </c>
      <c r="O13" s="48">
        <v>0.20350000000000001</v>
      </c>
    </row>
    <row r="14" spans="1:15" ht="15">
      <c r="A14" s="57">
        <f t="shared" si="1"/>
        <v>1909</v>
      </c>
      <c r="B14" s="56">
        <v>0</v>
      </c>
      <c r="C14" s="56">
        <f>DetailsDataF_A1!C15/100</f>
        <v>8.3333333333333343E-2</v>
      </c>
      <c r="D14" s="56">
        <v>0.03</v>
      </c>
      <c r="E14" s="56">
        <f t="shared" si="0"/>
        <v>0</v>
      </c>
      <c r="G14" s="27">
        <v>0</v>
      </c>
      <c r="H14" s="27">
        <v>0</v>
      </c>
      <c r="J14" s="27">
        <f>DetailsDataF_A1!B15/100</f>
        <v>8.3333333333333343E-2</v>
      </c>
      <c r="L14" s="27">
        <v>0</v>
      </c>
      <c r="M14" s="27">
        <v>0</v>
      </c>
      <c r="O14" s="48">
        <v>0.20350000000000001</v>
      </c>
    </row>
    <row r="15" spans="1:15" ht="15">
      <c r="A15" s="57">
        <f t="shared" si="1"/>
        <v>1910</v>
      </c>
      <c r="B15" s="56">
        <v>0</v>
      </c>
      <c r="C15" s="56">
        <f>DetailsDataF_A1!C16/100</f>
        <v>8.3333333333333343E-2</v>
      </c>
      <c r="D15" s="56">
        <v>0.03</v>
      </c>
      <c r="E15" s="56">
        <f t="shared" si="0"/>
        <v>0</v>
      </c>
      <c r="G15" s="27">
        <v>0</v>
      </c>
      <c r="H15" s="27">
        <v>0</v>
      </c>
      <c r="J15" s="27">
        <f>DetailsDataF_A1!B16/100</f>
        <v>8.3333333333333343E-2</v>
      </c>
      <c r="L15" s="27">
        <v>0</v>
      </c>
      <c r="M15" s="27">
        <v>0</v>
      </c>
      <c r="O15" s="48">
        <v>0.20350000000000001</v>
      </c>
    </row>
    <row r="16" spans="1:15" ht="15">
      <c r="A16" s="57">
        <f t="shared" si="1"/>
        <v>1911</v>
      </c>
      <c r="B16" s="56">
        <v>0</v>
      </c>
      <c r="C16" s="56">
        <f>DetailsDataF_A1!C17/100</f>
        <v>8.3333333333333343E-2</v>
      </c>
      <c r="D16" s="56">
        <v>0.03</v>
      </c>
      <c r="E16" s="56">
        <f t="shared" si="0"/>
        <v>0</v>
      </c>
      <c r="G16" s="27">
        <v>0</v>
      </c>
      <c r="H16" s="27">
        <v>0</v>
      </c>
      <c r="J16" s="27">
        <f>DetailsDataF_A1!B17/100</f>
        <v>8.3333333333333343E-2</v>
      </c>
      <c r="L16" s="27">
        <v>0</v>
      </c>
      <c r="M16" s="27">
        <v>0</v>
      </c>
      <c r="O16" s="48">
        <v>0.20350000000000001</v>
      </c>
    </row>
    <row r="17" spans="1:15" ht="15">
      <c r="A17" s="57">
        <f t="shared" si="1"/>
        <v>1912</v>
      </c>
      <c r="B17" s="56">
        <v>0</v>
      </c>
      <c r="C17" s="56">
        <f>DetailsDataF_A1!C18/100</f>
        <v>8.3333333333333343E-2</v>
      </c>
      <c r="D17" s="56">
        <v>0.03</v>
      </c>
      <c r="E17" s="56">
        <f t="shared" si="0"/>
        <v>0</v>
      </c>
      <c r="G17" s="27">
        <v>0</v>
      </c>
      <c r="H17" s="27">
        <v>0</v>
      </c>
      <c r="J17" s="27">
        <f>DetailsDataF_A1!B18/100</f>
        <v>8.3333333333333343E-2</v>
      </c>
      <c r="L17" s="27">
        <v>0</v>
      </c>
      <c r="M17" s="27">
        <v>0</v>
      </c>
      <c r="O17" s="48">
        <v>0.22</v>
      </c>
    </row>
    <row r="18" spans="1:15" ht="15">
      <c r="A18" s="57">
        <f t="shared" si="1"/>
        <v>1913</v>
      </c>
      <c r="B18" s="56">
        <v>7.0000000000000007E-2</v>
      </c>
      <c r="C18" s="56">
        <f>DetailsDataF_A1!C19/100</f>
        <v>8.3333333333333343E-2</v>
      </c>
      <c r="D18" s="56">
        <v>0.03</v>
      </c>
      <c r="E18" s="56">
        <f t="shared" si="0"/>
        <v>0</v>
      </c>
      <c r="G18" s="27">
        <v>7.0000000000000007E-2</v>
      </c>
      <c r="H18" s="27">
        <v>7.0000000000000007E-2</v>
      </c>
      <c r="J18" s="27">
        <f>DetailsDataF_A1!B19/100</f>
        <v>8.3333333333333343E-2</v>
      </c>
      <c r="L18" s="27">
        <v>0</v>
      </c>
      <c r="M18" s="27">
        <v>0</v>
      </c>
      <c r="O18" s="48">
        <v>0.22</v>
      </c>
    </row>
    <row r="19" spans="1:15" ht="15">
      <c r="A19" s="57">
        <f t="shared" si="1"/>
        <v>1914</v>
      </c>
      <c r="B19" s="56">
        <v>7.0000000000000007E-2</v>
      </c>
      <c r="C19" s="56">
        <f>DetailsDataF_A1!C20/100</f>
        <v>0.17222220833333335</v>
      </c>
      <c r="D19" s="56">
        <v>0.04</v>
      </c>
      <c r="E19" s="56">
        <f t="shared" si="0"/>
        <v>0</v>
      </c>
      <c r="G19" s="27">
        <v>7.0000000000000007E-2</v>
      </c>
      <c r="H19" s="27">
        <v>7.0000000000000007E-2</v>
      </c>
      <c r="J19" s="27">
        <f>DetailsDataF_A1!B20/100</f>
        <v>0.17222220833333335</v>
      </c>
      <c r="L19" s="27">
        <v>0</v>
      </c>
      <c r="M19" s="27">
        <v>0</v>
      </c>
      <c r="O19" s="48">
        <v>0.22</v>
      </c>
    </row>
    <row r="20" spans="1:15" ht="15">
      <c r="A20" s="57">
        <f t="shared" si="1"/>
        <v>1915</v>
      </c>
      <c r="B20" s="56">
        <v>7.0000000000000007E-2</v>
      </c>
      <c r="C20" s="56">
        <f>DetailsDataF_A1!C21/100</f>
        <v>0.32500000000000001</v>
      </c>
      <c r="D20" s="56">
        <v>0.04</v>
      </c>
      <c r="E20" s="56">
        <f t="shared" si="0"/>
        <v>0.02</v>
      </c>
      <c r="G20" s="27">
        <v>7.0000000000000007E-2</v>
      </c>
      <c r="H20" s="27">
        <v>7.0000000000000007E-2</v>
      </c>
      <c r="J20" s="27">
        <f>DetailsDataF_A1!B21/100</f>
        <v>0.32500000000000001</v>
      </c>
      <c r="L20" s="27">
        <v>0.02</v>
      </c>
      <c r="M20" s="27">
        <v>0</v>
      </c>
      <c r="O20" s="48">
        <v>0.22</v>
      </c>
    </row>
    <row r="21" spans="1:15" ht="15">
      <c r="A21" s="57">
        <f t="shared" si="1"/>
        <v>1916</v>
      </c>
      <c r="B21" s="56">
        <v>0.15</v>
      </c>
      <c r="C21" s="56">
        <f>DetailsDataF_A1!C22/100</f>
        <v>0.42499999999999999</v>
      </c>
      <c r="D21" s="56">
        <v>0.04</v>
      </c>
      <c r="E21" s="56">
        <f t="shared" si="0"/>
        <v>0.1</v>
      </c>
      <c r="G21" s="27">
        <v>0.15</v>
      </c>
      <c r="H21" s="27">
        <v>0.15</v>
      </c>
      <c r="J21" s="27">
        <f>DetailsDataF_A1!B22/100</f>
        <v>0.42499999999999999</v>
      </c>
      <c r="L21" s="27">
        <v>0.1</v>
      </c>
      <c r="M21" s="27">
        <v>0</v>
      </c>
      <c r="O21" s="48">
        <v>0.22</v>
      </c>
    </row>
    <row r="22" spans="1:15" ht="15">
      <c r="A22" s="57">
        <f t="shared" si="1"/>
        <v>1917</v>
      </c>
      <c r="B22" s="56">
        <v>0.67</v>
      </c>
      <c r="C22" s="56">
        <f>DetailsDataF_A1!C23/100</f>
        <v>0.42499999999999999</v>
      </c>
      <c r="D22" s="56">
        <v>0.04</v>
      </c>
      <c r="E22" s="56">
        <f t="shared" si="0"/>
        <v>0.2</v>
      </c>
      <c r="G22" s="27">
        <v>0.67</v>
      </c>
      <c r="H22" s="27">
        <v>0.67</v>
      </c>
      <c r="J22" s="27">
        <f>DetailsDataF_A1!B23/100</f>
        <v>0.42499999999999999</v>
      </c>
      <c r="L22" s="27">
        <v>0.2</v>
      </c>
      <c r="M22" s="27">
        <v>0</v>
      </c>
      <c r="O22" s="48">
        <v>0.3</v>
      </c>
    </row>
    <row r="23" spans="1:15" ht="15">
      <c r="A23" s="57">
        <f t="shared" si="1"/>
        <v>1918</v>
      </c>
      <c r="B23" s="56">
        <v>0.77</v>
      </c>
      <c r="C23" s="56">
        <f>DetailsDataF_A1!C24/100</f>
        <v>0.52500000000000002</v>
      </c>
      <c r="D23" s="56">
        <v>0.2</v>
      </c>
      <c r="E23" s="56">
        <f t="shared" si="0"/>
        <v>0.2</v>
      </c>
      <c r="G23" s="27">
        <v>0.77</v>
      </c>
      <c r="H23" s="27">
        <v>0.77</v>
      </c>
      <c r="J23" s="27">
        <f>DetailsDataF_A1!B24/100</f>
        <v>0.52500000000000002</v>
      </c>
      <c r="L23" s="27">
        <v>0.2</v>
      </c>
      <c r="M23" s="27">
        <v>0</v>
      </c>
      <c r="O23" s="48">
        <v>0.3</v>
      </c>
    </row>
    <row r="24" spans="1:15" ht="15">
      <c r="A24" s="57">
        <f t="shared" si="1"/>
        <v>1919</v>
      </c>
      <c r="B24" s="56">
        <v>0.73</v>
      </c>
      <c r="C24" s="56">
        <f>DetailsDataF_A1!C25/100</f>
        <v>0.52500000000000002</v>
      </c>
      <c r="D24" s="56">
        <v>0.3</v>
      </c>
      <c r="E24" s="56">
        <f t="shared" si="0"/>
        <v>0.5</v>
      </c>
      <c r="G24" s="27">
        <v>0.73</v>
      </c>
      <c r="H24" s="27">
        <v>0.73</v>
      </c>
      <c r="J24" s="27">
        <f>DetailsDataF_A1!B25/100</f>
        <v>0.52500000000000002</v>
      </c>
      <c r="L24" s="27">
        <v>0.5</v>
      </c>
      <c r="M24" s="27">
        <v>0</v>
      </c>
      <c r="O24" s="48">
        <v>0.36</v>
      </c>
    </row>
    <row r="25" spans="1:15" ht="15">
      <c r="A25" s="57">
        <f t="shared" si="1"/>
        <v>1920</v>
      </c>
      <c r="B25" s="56">
        <v>0.73</v>
      </c>
      <c r="C25" s="56">
        <f>DetailsDataF_A1!C26/100</f>
        <v>0.6</v>
      </c>
      <c r="D25" s="56">
        <v>0.4</v>
      </c>
      <c r="E25" s="56">
        <f t="shared" si="0"/>
        <v>0.5</v>
      </c>
      <c r="G25" s="27">
        <v>0.73</v>
      </c>
      <c r="H25" s="27">
        <v>0.73</v>
      </c>
      <c r="J25" s="27">
        <f>DetailsDataF_A1!B26/100</f>
        <v>0.6</v>
      </c>
      <c r="L25" s="27">
        <v>0.5</v>
      </c>
      <c r="M25" s="27">
        <v>0</v>
      </c>
      <c r="O25" s="48">
        <v>0.36</v>
      </c>
    </row>
    <row r="26" spans="1:15" ht="15">
      <c r="A26" s="57">
        <f t="shared" si="1"/>
        <v>1921</v>
      </c>
      <c r="B26" s="56">
        <v>0.73</v>
      </c>
      <c r="C26" s="56">
        <f>DetailsDataF_A1!C27/100</f>
        <v>0.6</v>
      </c>
      <c r="D26" s="56">
        <v>0.4</v>
      </c>
      <c r="E26" s="56">
        <f t="shared" si="0"/>
        <v>0.5</v>
      </c>
      <c r="G26" s="27">
        <v>0.73</v>
      </c>
      <c r="H26" s="27">
        <v>0.73</v>
      </c>
      <c r="J26" s="27">
        <f>DetailsDataF_A1!B27/100</f>
        <v>0.6</v>
      </c>
      <c r="L26" s="27">
        <v>0.5</v>
      </c>
      <c r="M26" s="27">
        <v>0</v>
      </c>
      <c r="O26" s="48">
        <v>0.36</v>
      </c>
    </row>
    <row r="27" spans="1:15" ht="15">
      <c r="A27" s="57">
        <f t="shared" si="1"/>
        <v>1922</v>
      </c>
      <c r="B27" s="56">
        <v>0.57999999999999996</v>
      </c>
      <c r="C27" s="56">
        <f>DetailsDataF_A1!C28/100</f>
        <v>0.55000000000000004</v>
      </c>
      <c r="D27" s="56">
        <v>0.4</v>
      </c>
      <c r="E27" s="56">
        <f t="shared" si="0"/>
        <v>0.5</v>
      </c>
      <c r="G27" s="27">
        <v>0.57999999999999996</v>
      </c>
      <c r="H27" s="27">
        <v>0.57999999999999996</v>
      </c>
      <c r="J27" s="27">
        <f>DetailsDataF_A1!B28/100</f>
        <v>0.55000000000000004</v>
      </c>
      <c r="L27" s="27">
        <v>0.5</v>
      </c>
      <c r="M27" s="27">
        <v>0</v>
      </c>
      <c r="O27" s="48">
        <v>0.36</v>
      </c>
    </row>
    <row r="28" spans="1:15" ht="15">
      <c r="A28" s="57">
        <f t="shared" si="1"/>
        <v>1923</v>
      </c>
      <c r="B28" s="56">
        <v>0.435</v>
      </c>
      <c r="C28" s="56">
        <f>DetailsDataF_A1!C29/100</f>
        <v>0.52500000000000002</v>
      </c>
      <c r="D28" s="56">
        <v>0.4</v>
      </c>
      <c r="E28" s="56">
        <f t="shared" si="0"/>
        <v>0.6</v>
      </c>
      <c r="G28" s="27">
        <v>0.435</v>
      </c>
      <c r="H28" s="27">
        <v>0.435</v>
      </c>
      <c r="J28" s="27">
        <f>DetailsDataF_A1!B29/100</f>
        <v>0.52500000000000002</v>
      </c>
      <c r="L28" s="27">
        <v>0.6</v>
      </c>
      <c r="M28" s="27">
        <v>0</v>
      </c>
      <c r="O28" s="48">
        <v>0.36</v>
      </c>
    </row>
    <row r="29" spans="1:15" ht="15">
      <c r="A29" s="57">
        <f t="shared" si="1"/>
        <v>1924</v>
      </c>
      <c r="B29" s="56">
        <v>0.46</v>
      </c>
      <c r="C29" s="56">
        <f>DetailsDataF_A1!C30/100</f>
        <v>0.52500000000000002</v>
      </c>
      <c r="D29" s="56">
        <v>0.4</v>
      </c>
      <c r="E29" s="56">
        <f t="shared" si="0"/>
        <v>0.72</v>
      </c>
      <c r="G29" s="27">
        <v>0.46</v>
      </c>
      <c r="H29" s="27">
        <v>0.46</v>
      </c>
      <c r="J29" s="27">
        <f>DetailsDataF_A1!B30/100</f>
        <v>0.52500000000000002</v>
      </c>
      <c r="L29" s="27">
        <v>0.72</v>
      </c>
      <c r="M29" s="27">
        <v>0</v>
      </c>
      <c r="O29" s="48">
        <v>0.36</v>
      </c>
    </row>
    <row r="30" spans="1:15" ht="15">
      <c r="A30" s="57">
        <f t="shared" si="1"/>
        <v>1925</v>
      </c>
      <c r="B30" s="56">
        <v>0.25</v>
      </c>
      <c r="C30" s="56">
        <f>DetailsDataF_A1!C31/100</f>
        <v>0.5</v>
      </c>
      <c r="D30" s="56">
        <v>0.4</v>
      </c>
      <c r="E30" s="56">
        <f t="shared" si="0"/>
        <v>0.6</v>
      </c>
      <c r="G30" s="27">
        <v>0.25</v>
      </c>
      <c r="H30" s="27">
        <v>0.25</v>
      </c>
      <c r="J30" s="27">
        <f>DetailsDataF_A1!B31/100</f>
        <v>0.5</v>
      </c>
      <c r="L30" s="27">
        <v>0.6</v>
      </c>
      <c r="M30" s="27">
        <v>0</v>
      </c>
      <c r="O30" s="48">
        <v>0.36</v>
      </c>
    </row>
    <row r="31" spans="1:15" ht="15">
      <c r="A31" s="57">
        <f t="shared" si="1"/>
        <v>1926</v>
      </c>
      <c r="B31" s="56">
        <v>0.25</v>
      </c>
      <c r="C31" s="56">
        <f>DetailsDataF_A1!C32/100</f>
        <v>0.5</v>
      </c>
      <c r="D31" s="56">
        <v>0.4</v>
      </c>
      <c r="E31" s="56">
        <f t="shared" si="0"/>
        <v>0.3</v>
      </c>
      <c r="G31" s="27">
        <v>0.25</v>
      </c>
      <c r="H31" s="27">
        <v>0.25</v>
      </c>
      <c r="J31" s="27">
        <f>DetailsDataF_A1!B32/100</f>
        <v>0.5</v>
      </c>
      <c r="L31" s="27">
        <v>0.3</v>
      </c>
      <c r="M31" s="27">
        <v>0</v>
      </c>
      <c r="O31" s="48">
        <v>0.36</v>
      </c>
    </row>
    <row r="32" spans="1:15" ht="15">
      <c r="A32" s="57">
        <f t="shared" si="1"/>
        <v>1927</v>
      </c>
      <c r="B32" s="56">
        <v>0.25</v>
      </c>
      <c r="C32" s="56">
        <f>DetailsDataF_A1!C33/100</f>
        <v>0.5</v>
      </c>
      <c r="D32" s="56">
        <v>0.4</v>
      </c>
      <c r="E32" s="56">
        <f t="shared" si="0"/>
        <v>0.3</v>
      </c>
      <c r="G32" s="27">
        <v>0.25</v>
      </c>
      <c r="H32" s="27">
        <v>0.25</v>
      </c>
      <c r="J32" s="27">
        <f>DetailsDataF_A1!B33/100</f>
        <v>0.5</v>
      </c>
      <c r="L32" s="27">
        <v>0.3</v>
      </c>
      <c r="M32" s="27">
        <v>0</v>
      </c>
      <c r="O32" s="48">
        <v>0.36</v>
      </c>
    </row>
    <row r="33" spans="1:15" ht="15">
      <c r="A33" s="57">
        <f t="shared" si="1"/>
        <v>1928</v>
      </c>
      <c r="B33" s="56">
        <v>0.25</v>
      </c>
      <c r="C33" s="56">
        <f>DetailsDataF_A1!C34/100</f>
        <v>0.5</v>
      </c>
      <c r="D33" s="56">
        <v>0.4</v>
      </c>
      <c r="E33" s="56">
        <f t="shared" si="0"/>
        <v>0.33329999999999999</v>
      </c>
      <c r="G33" s="27">
        <v>0.25</v>
      </c>
      <c r="H33" s="27">
        <v>0.25</v>
      </c>
      <c r="J33" s="27">
        <f>DetailsDataF_A1!B34/100</f>
        <v>0.5</v>
      </c>
      <c r="L33" s="27">
        <v>0.33329999999999999</v>
      </c>
      <c r="M33" s="27">
        <v>0</v>
      </c>
      <c r="O33" s="48">
        <v>0.36</v>
      </c>
    </row>
    <row r="34" spans="1:15" ht="15">
      <c r="A34" s="57">
        <f t="shared" si="1"/>
        <v>1929</v>
      </c>
      <c r="B34" s="56">
        <v>0.24</v>
      </c>
      <c r="C34" s="56">
        <f>DetailsDataF_A1!C35/100</f>
        <v>0.57499999999999996</v>
      </c>
      <c r="D34" s="56">
        <v>0.4</v>
      </c>
      <c r="E34" s="56">
        <f t="shared" si="0"/>
        <v>0.33329999999999999</v>
      </c>
      <c r="G34" s="27">
        <v>0.24</v>
      </c>
      <c r="H34" s="27">
        <v>0.24</v>
      </c>
      <c r="J34" s="27">
        <f>DetailsDataF_A1!B35/100</f>
        <v>0.57499999999999996</v>
      </c>
      <c r="L34" s="27">
        <v>0.33329999999999999</v>
      </c>
      <c r="M34" s="27">
        <v>0</v>
      </c>
      <c r="O34" s="48">
        <v>0.36</v>
      </c>
    </row>
    <row r="35" spans="1:15" ht="15">
      <c r="A35" s="57">
        <f t="shared" si="1"/>
        <v>1930</v>
      </c>
      <c r="B35" s="56">
        <v>0.25</v>
      </c>
      <c r="C35" s="56">
        <f>DetailsDataF_A1!C36/100</f>
        <v>0.63749999999999996</v>
      </c>
      <c r="D35" s="56">
        <v>0.4</v>
      </c>
      <c r="E35" s="56">
        <f t="shared" si="0"/>
        <v>0.33329999999999999</v>
      </c>
      <c r="G35" s="27">
        <v>0.25</v>
      </c>
      <c r="H35" s="27">
        <v>0.25</v>
      </c>
      <c r="J35" s="27">
        <f>DetailsDataF_A1!B36/100</f>
        <v>0.63749999999999996</v>
      </c>
      <c r="L35" s="27">
        <v>0.33329999999999999</v>
      </c>
      <c r="M35" s="27">
        <v>0</v>
      </c>
      <c r="O35" s="48">
        <v>0.36</v>
      </c>
    </row>
    <row r="36" spans="1:15" ht="15">
      <c r="A36" s="57">
        <f t="shared" si="1"/>
        <v>1931</v>
      </c>
      <c r="B36" s="56">
        <v>0.25</v>
      </c>
      <c r="C36" s="56">
        <f>DetailsDataF_A1!C37/100</f>
        <v>0.66249999999999998</v>
      </c>
      <c r="D36" s="56">
        <v>0.4</v>
      </c>
      <c r="E36" s="56">
        <f t="shared" si="0"/>
        <v>0.33329999999999999</v>
      </c>
      <c r="G36" s="27">
        <v>0.25</v>
      </c>
      <c r="H36" s="27">
        <v>0.25</v>
      </c>
      <c r="J36" s="27">
        <f>DetailsDataF_A1!B37/100</f>
        <v>0.66249999999999998</v>
      </c>
      <c r="L36" s="27">
        <v>0.33329999999999999</v>
      </c>
      <c r="M36" s="27">
        <v>0</v>
      </c>
      <c r="O36" s="48">
        <v>0.36</v>
      </c>
    </row>
    <row r="37" spans="1:15" ht="15">
      <c r="A37" s="57">
        <f t="shared" si="1"/>
        <v>1932</v>
      </c>
      <c r="B37" s="56">
        <v>0.63</v>
      </c>
      <c r="C37" s="56">
        <f>DetailsDataF_A1!C38/100</f>
        <v>0.66249999999999998</v>
      </c>
      <c r="D37" s="56">
        <v>0.4</v>
      </c>
      <c r="E37" s="56">
        <f t="shared" si="0"/>
        <v>0.36670000000000003</v>
      </c>
      <c r="F37" s="32"/>
      <c r="G37" s="27">
        <v>0.63</v>
      </c>
      <c r="H37" s="27">
        <v>0.63</v>
      </c>
      <c r="J37" s="27">
        <f>DetailsDataF_A1!B38/100</f>
        <v>0.66249999999999998</v>
      </c>
      <c r="L37" s="27">
        <v>0.36670000000000003</v>
      </c>
      <c r="M37" s="27">
        <v>0</v>
      </c>
      <c r="O37" s="48">
        <v>0.36</v>
      </c>
    </row>
    <row r="38" spans="1:15" ht="15">
      <c r="A38" s="57">
        <f t="shared" si="1"/>
        <v>1933</v>
      </c>
      <c r="B38" s="56">
        <v>0.63</v>
      </c>
      <c r="C38" s="56">
        <f>DetailsDataF_A1!C39/100</f>
        <v>0.66249999999999998</v>
      </c>
      <c r="D38" s="56">
        <v>0.4</v>
      </c>
      <c r="E38" s="56">
        <f t="shared" si="0"/>
        <v>0.36670000000000003</v>
      </c>
      <c r="G38" s="27">
        <v>0.63</v>
      </c>
      <c r="H38" s="27">
        <v>0.63</v>
      </c>
      <c r="J38" s="27">
        <f>DetailsDataF_A1!B39/100</f>
        <v>0.66249999999999998</v>
      </c>
      <c r="L38" s="27">
        <v>0.36670000000000003</v>
      </c>
      <c r="M38" s="27">
        <v>0</v>
      </c>
      <c r="O38" s="48">
        <v>0.36</v>
      </c>
    </row>
    <row r="39" spans="1:15" ht="15">
      <c r="A39" s="57">
        <f t="shared" si="1"/>
        <v>1934</v>
      </c>
      <c r="B39" s="56">
        <v>0.63</v>
      </c>
      <c r="C39" s="56">
        <f>DetailsDataF_A1!C40/100</f>
        <v>0.63749999999999996</v>
      </c>
      <c r="D39" s="56">
        <v>0.5</v>
      </c>
      <c r="E39" s="56">
        <f t="shared" si="0"/>
        <v>0.3</v>
      </c>
      <c r="G39" s="27">
        <v>0.63</v>
      </c>
      <c r="H39" s="27">
        <v>0.63</v>
      </c>
      <c r="J39" s="27">
        <f>DetailsDataF_A1!B40/100</f>
        <v>0.63749999999999996</v>
      </c>
      <c r="L39" s="27">
        <f>0.24*1.25</f>
        <v>0.3</v>
      </c>
      <c r="M39" s="27">
        <v>0</v>
      </c>
      <c r="O39" s="48">
        <v>0.36</v>
      </c>
    </row>
    <row r="40" spans="1:15" ht="15">
      <c r="A40" s="57">
        <f t="shared" si="1"/>
        <v>1935</v>
      </c>
      <c r="B40" s="56">
        <v>0.63</v>
      </c>
      <c r="C40" s="56">
        <f>DetailsDataF_A1!C41/100</f>
        <v>0.63749999999999996</v>
      </c>
      <c r="D40" s="56">
        <v>0.5</v>
      </c>
      <c r="E40" s="56">
        <f t="shared" si="0"/>
        <v>0.36</v>
      </c>
      <c r="G40" s="27">
        <v>0.63</v>
      </c>
      <c r="H40" s="27">
        <v>0.63</v>
      </c>
      <c r="J40" s="27">
        <f>DetailsDataF_A1!B41/100</f>
        <v>0.63749999999999996</v>
      </c>
      <c r="L40" s="27">
        <f>0.24*1.5</f>
        <v>0.36</v>
      </c>
      <c r="M40" s="27">
        <v>0</v>
      </c>
      <c r="O40" s="48">
        <v>0.36</v>
      </c>
    </row>
    <row r="41" spans="1:15" ht="15">
      <c r="A41" s="57">
        <f t="shared" si="1"/>
        <v>1936</v>
      </c>
      <c r="B41" s="56">
        <v>0.79</v>
      </c>
      <c r="C41" s="56">
        <f>DetailsDataF_A1!C42/100</f>
        <v>0.65</v>
      </c>
      <c r="D41" s="56">
        <v>0.5</v>
      </c>
      <c r="E41" s="56">
        <f t="shared" si="0"/>
        <v>0.48</v>
      </c>
      <c r="G41" s="27">
        <v>0.79</v>
      </c>
      <c r="H41" s="27">
        <v>0.79</v>
      </c>
      <c r="J41" s="27">
        <f>DetailsDataF_A1!B42/100</f>
        <v>0.65</v>
      </c>
      <c r="L41" s="27">
        <f>0.4*1.2</f>
        <v>0.48</v>
      </c>
      <c r="M41" s="27">
        <v>0</v>
      </c>
      <c r="O41" s="48">
        <v>0.65790000000000004</v>
      </c>
    </row>
    <row r="42" spans="1:15" ht="15">
      <c r="A42" s="57">
        <f t="shared" si="1"/>
        <v>1937</v>
      </c>
      <c r="B42" s="56">
        <v>0.79</v>
      </c>
      <c r="C42" s="56">
        <f>DetailsDataF_A1!C43/100</f>
        <v>0.66249999999999998</v>
      </c>
      <c r="D42" s="56">
        <v>0.5</v>
      </c>
      <c r="E42" s="56">
        <f t="shared" si="0"/>
        <v>0.51839999999999997</v>
      </c>
      <c r="G42" s="27">
        <v>0.79</v>
      </c>
      <c r="H42" s="27">
        <v>0.79</v>
      </c>
      <c r="J42" s="27">
        <f>DetailsDataF_A1!B43/100</f>
        <v>0.66249999999999998</v>
      </c>
      <c r="L42" s="27">
        <f>0.4*1.2*1.08</f>
        <v>0.51839999999999997</v>
      </c>
      <c r="M42" s="27">
        <v>0</v>
      </c>
      <c r="O42" s="48">
        <v>0.55000000000000004</v>
      </c>
    </row>
    <row r="43" spans="1:15" ht="15">
      <c r="A43" s="57">
        <f t="shared" si="1"/>
        <v>1938</v>
      </c>
      <c r="B43" s="56">
        <v>0.79</v>
      </c>
      <c r="C43" s="56">
        <f>DetailsDataF_A1!C44/100</f>
        <v>0.75</v>
      </c>
      <c r="D43" s="56">
        <v>0.5</v>
      </c>
      <c r="E43" s="56">
        <f t="shared" si="0"/>
        <v>0.53332000000000002</v>
      </c>
      <c r="G43" s="27">
        <v>0.79</v>
      </c>
      <c r="H43" s="27">
        <v>0.79</v>
      </c>
      <c r="J43" s="27">
        <f>DetailsDataF_A1!B44/100</f>
        <v>0.75</v>
      </c>
      <c r="L43" s="27">
        <f>0.4*1.3333</f>
        <v>0.53332000000000002</v>
      </c>
      <c r="M43" s="27">
        <v>0</v>
      </c>
      <c r="O43" s="48">
        <v>0.55000000000000004</v>
      </c>
    </row>
    <row r="44" spans="1:15" ht="15">
      <c r="A44" s="57">
        <f t="shared" si="1"/>
        <v>1939</v>
      </c>
      <c r="B44" s="56">
        <v>0.79</v>
      </c>
      <c r="C44" s="56">
        <f>DetailsDataF_A1!C45/100</f>
        <v>0.82499999999999996</v>
      </c>
      <c r="D44" s="56">
        <v>0.6</v>
      </c>
      <c r="E44" s="56">
        <f t="shared" si="0"/>
        <v>0.53332000000000002</v>
      </c>
      <c r="G44" s="27">
        <v>0.79</v>
      </c>
      <c r="H44" s="27">
        <v>0.79</v>
      </c>
      <c r="J44" s="27">
        <f>DetailsDataF_A1!B45/100</f>
        <v>0.82499999999999996</v>
      </c>
      <c r="L44" s="27">
        <f>0.4*1.3333</f>
        <v>0.53332000000000002</v>
      </c>
      <c r="M44" s="27">
        <v>0</v>
      </c>
      <c r="O44" s="48">
        <v>0.65</v>
      </c>
    </row>
    <row r="45" spans="1:15" ht="15">
      <c r="A45" s="57">
        <f t="shared" si="1"/>
        <v>1940</v>
      </c>
      <c r="B45" s="56">
        <v>0.81100000000000005</v>
      </c>
      <c r="C45" s="56">
        <f>DetailsDataF_A1!C46/100</f>
        <v>0.9</v>
      </c>
      <c r="D45" s="56">
        <v>0.6</v>
      </c>
      <c r="E45" s="56">
        <f t="shared" si="0"/>
        <v>0.53332000000000002</v>
      </c>
      <c r="G45" s="27">
        <v>0.81100000000000005</v>
      </c>
      <c r="H45" s="27">
        <v>0.81100000000000005</v>
      </c>
      <c r="J45" s="27">
        <f>DetailsDataF_A1!B46/100</f>
        <v>0.9</v>
      </c>
      <c r="L45" s="27">
        <f>0.4*1.3333</f>
        <v>0.53332000000000002</v>
      </c>
      <c r="M45" s="27">
        <v>0</v>
      </c>
      <c r="O45" s="48">
        <v>0.65</v>
      </c>
    </row>
    <row r="46" spans="1:15" ht="15">
      <c r="A46" s="57">
        <f t="shared" si="1"/>
        <v>1941</v>
      </c>
      <c r="B46" s="56">
        <v>0.81</v>
      </c>
      <c r="C46" s="56">
        <f>DetailsDataF_A1!C47/100</f>
        <v>0.97499999999999998</v>
      </c>
      <c r="D46" s="56">
        <v>0.6</v>
      </c>
      <c r="E46" s="56">
        <f t="shared" si="0"/>
        <v>0.60000000000000009</v>
      </c>
      <c r="G46" s="27">
        <v>0.81</v>
      </c>
      <c r="H46" s="27">
        <v>0.81</v>
      </c>
      <c r="J46" s="27">
        <f>DetailsDataF_A1!B47/100</f>
        <v>0.97499999999999998</v>
      </c>
      <c r="L46" s="27">
        <f>0.4*1.5</f>
        <v>0.60000000000000009</v>
      </c>
      <c r="M46" s="27">
        <v>0</v>
      </c>
      <c r="O46" s="48">
        <v>0.72</v>
      </c>
    </row>
    <row r="47" spans="1:15" ht="15">
      <c r="A47" s="57">
        <f t="shared" si="1"/>
        <v>1942</v>
      </c>
      <c r="B47" s="56">
        <v>0.88</v>
      </c>
      <c r="C47" s="56">
        <f>DetailsDataF_A1!C48/100</f>
        <v>0.97499999999999998</v>
      </c>
      <c r="D47" s="56">
        <v>0.6</v>
      </c>
      <c r="E47" s="56">
        <f t="shared" si="0"/>
        <v>0.7</v>
      </c>
      <c r="G47" s="27">
        <v>0.88</v>
      </c>
      <c r="H47" s="27">
        <v>0.88</v>
      </c>
      <c r="J47" s="27">
        <f>DetailsDataF_A1!B48/100</f>
        <v>0.97499999999999998</v>
      </c>
      <c r="L47" s="27">
        <v>0.7</v>
      </c>
      <c r="M47" s="27">
        <v>0</v>
      </c>
      <c r="O47" s="48">
        <v>0.72</v>
      </c>
    </row>
    <row r="48" spans="1:15" ht="15">
      <c r="A48" s="57">
        <f t="shared" si="1"/>
        <v>1943</v>
      </c>
      <c r="B48" s="56">
        <v>0.88</v>
      </c>
      <c r="C48" s="56">
        <f>DetailsDataF_A1!C49/100</f>
        <v>0.97499999999999998</v>
      </c>
      <c r="D48" s="56">
        <v>0.6</v>
      </c>
      <c r="E48" s="56">
        <f t="shared" si="0"/>
        <v>0.7</v>
      </c>
      <c r="G48" s="27">
        <v>0.88</v>
      </c>
      <c r="H48" s="27">
        <v>0.88</v>
      </c>
      <c r="J48" s="27">
        <f>DetailsDataF_A1!B49/100</f>
        <v>0.97499999999999998</v>
      </c>
      <c r="L48" s="27">
        <v>0.7</v>
      </c>
      <c r="M48" s="27">
        <v>0</v>
      </c>
      <c r="O48" s="48">
        <v>0.74</v>
      </c>
    </row>
    <row r="49" spans="1:15" ht="15">
      <c r="A49" s="57">
        <f t="shared" si="1"/>
        <v>1944</v>
      </c>
      <c r="B49" s="56">
        <v>0.94</v>
      </c>
      <c r="C49" s="56">
        <f>DetailsDataF_A1!C50/100</f>
        <v>0.97499999999999998</v>
      </c>
      <c r="D49" s="56">
        <v>0.6</v>
      </c>
      <c r="E49" s="56">
        <f t="shared" si="0"/>
        <v>0.7</v>
      </c>
      <c r="G49" s="27">
        <v>0.94</v>
      </c>
      <c r="H49" s="27">
        <v>0.9</v>
      </c>
      <c r="J49" s="27">
        <f>DetailsDataF_A1!B50/100</f>
        <v>0.97499999999999998</v>
      </c>
      <c r="L49" s="27">
        <v>0.7</v>
      </c>
      <c r="M49" s="27">
        <v>0</v>
      </c>
      <c r="O49" s="48">
        <v>0.74</v>
      </c>
    </row>
    <row r="50" spans="1:15" ht="15">
      <c r="A50" s="57">
        <f t="shared" si="1"/>
        <v>1945</v>
      </c>
      <c r="B50" s="56">
        <v>0.94</v>
      </c>
      <c r="C50" s="56">
        <f>DetailsDataF_A1!C51/100</f>
        <v>0.97499999999999998</v>
      </c>
      <c r="D50" s="56">
        <v>0.6</v>
      </c>
      <c r="E50" s="56">
        <f t="shared" si="0"/>
        <v>0.6</v>
      </c>
      <c r="G50" s="27">
        <v>0.94</v>
      </c>
      <c r="H50" s="27">
        <v>0.9</v>
      </c>
      <c r="J50" s="27">
        <f>DetailsDataF_A1!B51/100</f>
        <v>0.97499999999999998</v>
      </c>
      <c r="L50" s="27">
        <v>0.6</v>
      </c>
      <c r="M50" s="27">
        <v>0</v>
      </c>
      <c r="O50" s="48">
        <v>0.67</v>
      </c>
    </row>
    <row r="51" spans="1:15" ht="15">
      <c r="A51" s="57">
        <f t="shared" si="1"/>
        <v>1946</v>
      </c>
      <c r="B51" s="56">
        <v>0.86450000000000005</v>
      </c>
      <c r="C51" s="56">
        <f>DetailsDataF_A1!C52/100</f>
        <v>0.97499999999999998</v>
      </c>
      <c r="D51" s="56">
        <v>0.9</v>
      </c>
      <c r="E51" s="56">
        <f t="shared" si="0"/>
        <v>0.6</v>
      </c>
      <c r="G51" s="27">
        <v>0.86450000000000005</v>
      </c>
      <c r="H51" s="27">
        <v>0.85499999999999998</v>
      </c>
      <c r="J51" s="27">
        <f>DetailsDataF_A1!B52/100</f>
        <v>0.97499999999999998</v>
      </c>
      <c r="L51" s="27">
        <v>0.6</v>
      </c>
      <c r="M51" s="27">
        <v>0</v>
      </c>
      <c r="O51" s="48">
        <v>0.67</v>
      </c>
    </row>
    <row r="52" spans="1:15" ht="15">
      <c r="A52" s="57">
        <f t="shared" si="1"/>
        <v>1947</v>
      </c>
      <c r="B52" s="56">
        <v>0.86450000000000005</v>
      </c>
      <c r="C52" s="56">
        <f>DetailsDataF_A1!C53/100</f>
        <v>0.97499999999999998</v>
      </c>
      <c r="D52" s="56">
        <v>0.9</v>
      </c>
      <c r="E52" s="56">
        <f t="shared" si="0"/>
        <v>0.72</v>
      </c>
      <c r="G52" s="27">
        <v>0.86450000000000005</v>
      </c>
      <c r="H52" s="27">
        <v>0.85499999999999998</v>
      </c>
      <c r="J52" s="27">
        <f>DetailsDataF_A1!B53/100</f>
        <v>0.97499999999999998</v>
      </c>
      <c r="L52" s="27">
        <f>1.2*60%</f>
        <v>0.72</v>
      </c>
      <c r="M52" s="27">
        <v>0</v>
      </c>
      <c r="O52" s="48">
        <v>0.75</v>
      </c>
    </row>
    <row r="53" spans="1:15" ht="15">
      <c r="A53" s="57">
        <f t="shared" si="1"/>
        <v>1948</v>
      </c>
      <c r="B53" s="56">
        <v>0.82130000000000003</v>
      </c>
      <c r="C53" s="56">
        <f>DetailsDataF_A1!C54/100</f>
        <v>0.97499999999999998</v>
      </c>
      <c r="D53" s="56">
        <v>0.9</v>
      </c>
      <c r="E53" s="56">
        <f t="shared" si="0"/>
        <v>0.6</v>
      </c>
      <c r="G53" s="27">
        <v>0.82130000000000003</v>
      </c>
      <c r="H53" s="27">
        <v>0.77</v>
      </c>
      <c r="J53" s="27">
        <f>DetailsDataF_A1!B54/100</f>
        <v>0.97499999999999998</v>
      </c>
      <c r="L53" s="27">
        <v>0.6</v>
      </c>
      <c r="M53" s="27">
        <v>0</v>
      </c>
      <c r="O53" s="48">
        <v>0.85</v>
      </c>
    </row>
    <row r="54" spans="1:15" ht="15">
      <c r="A54" s="57">
        <f t="shared" si="1"/>
        <v>1949</v>
      </c>
      <c r="B54" s="56">
        <v>0.82130000000000003</v>
      </c>
      <c r="C54" s="56">
        <f>DetailsDataF_A1!C55/100</f>
        <v>0.97499999999999998</v>
      </c>
      <c r="D54" s="56">
        <v>0.75</v>
      </c>
      <c r="E54" s="56">
        <f t="shared" si="0"/>
        <v>0.6</v>
      </c>
      <c r="G54" s="27">
        <v>0.82130000000000003</v>
      </c>
      <c r="H54" s="27">
        <v>0.77</v>
      </c>
      <c r="J54" s="27">
        <f>DetailsDataF_A1!B55/100</f>
        <v>0.97499999999999998</v>
      </c>
      <c r="L54" s="27">
        <v>0.6</v>
      </c>
      <c r="M54" s="27">
        <v>0</v>
      </c>
      <c r="O54" s="48">
        <v>0.85</v>
      </c>
    </row>
    <row r="55" spans="1:15" ht="15">
      <c r="A55" s="57">
        <f t="shared" si="1"/>
        <v>1950</v>
      </c>
      <c r="B55" s="56">
        <v>0.84360000000000002</v>
      </c>
      <c r="C55" s="56">
        <f>DetailsDataF_A1!C56/100</f>
        <v>0.97499999999999998</v>
      </c>
      <c r="D55" s="56">
        <v>0.75</v>
      </c>
      <c r="E55" s="56">
        <f t="shared" si="0"/>
        <v>0.6</v>
      </c>
      <c r="G55" s="27">
        <v>0.84360000000000002</v>
      </c>
      <c r="H55" s="27">
        <v>0.87</v>
      </c>
      <c r="J55" s="27">
        <f>DetailsDataF_A1!B56/100</f>
        <v>0.97499999999999998</v>
      </c>
      <c r="L55" s="27">
        <v>0.6</v>
      </c>
      <c r="M55" s="27">
        <v>0</v>
      </c>
      <c r="O55" s="48">
        <v>0.55000000000000004</v>
      </c>
    </row>
    <row r="56" spans="1:15" ht="15">
      <c r="A56" s="57">
        <f t="shared" si="1"/>
        <v>1951</v>
      </c>
      <c r="B56" s="56">
        <v>0.91</v>
      </c>
      <c r="C56" s="56">
        <f>DetailsDataF_A1!C57/100</f>
        <v>0.97499999999999998</v>
      </c>
      <c r="D56" s="56">
        <v>0.75</v>
      </c>
      <c r="E56" s="56">
        <f t="shared" si="0"/>
        <v>0.6</v>
      </c>
      <c r="G56" s="27">
        <v>0.91</v>
      </c>
      <c r="H56" s="27">
        <v>0.872</v>
      </c>
      <c r="J56" s="27">
        <f>DetailsDataF_A1!B57/100</f>
        <v>0.97499999999999998</v>
      </c>
      <c r="L56" s="27">
        <v>0.6</v>
      </c>
      <c r="M56" s="27">
        <v>0</v>
      </c>
      <c r="O56" s="49">
        <v>0.55000000000000004</v>
      </c>
    </row>
    <row r="57" spans="1:15" ht="15">
      <c r="A57" s="57">
        <f t="shared" si="1"/>
        <v>1952</v>
      </c>
      <c r="B57" s="56">
        <v>0.92</v>
      </c>
      <c r="C57" s="56">
        <f>DetailsDataF_A1!C58/100</f>
        <v>0.97499999999999998</v>
      </c>
      <c r="D57" s="56">
        <v>0.75</v>
      </c>
      <c r="E57" s="56">
        <f t="shared" si="0"/>
        <v>0.6</v>
      </c>
      <c r="G57" s="27">
        <v>0.92</v>
      </c>
      <c r="H57" s="27">
        <v>0.88</v>
      </c>
      <c r="J57" s="27">
        <f>DetailsDataF_A1!B58/100</f>
        <v>0.97499999999999998</v>
      </c>
      <c r="L57" s="27">
        <v>0.6</v>
      </c>
      <c r="M57" s="27">
        <v>0</v>
      </c>
      <c r="O57" s="49">
        <v>0.55000000000000004</v>
      </c>
    </row>
    <row r="58" spans="1:15" ht="15">
      <c r="A58" s="57">
        <f t="shared" si="1"/>
        <v>1953</v>
      </c>
      <c r="B58" s="56">
        <v>0.92</v>
      </c>
      <c r="C58" s="56">
        <f>DetailsDataF_A1!C59/100</f>
        <v>0.95</v>
      </c>
      <c r="D58" s="56">
        <v>0.66</v>
      </c>
      <c r="E58" s="56">
        <f t="shared" si="0"/>
        <v>0.6</v>
      </c>
      <c r="G58" s="27">
        <v>0.92</v>
      </c>
      <c r="H58" s="27">
        <v>0.88</v>
      </c>
      <c r="J58" s="27">
        <f>DetailsDataF_A1!B59/100</f>
        <v>0.95</v>
      </c>
      <c r="L58" s="27">
        <v>0.6</v>
      </c>
      <c r="M58" s="27">
        <v>0</v>
      </c>
      <c r="O58" s="49">
        <v>0.65</v>
      </c>
    </row>
    <row r="59" spans="1:15" ht="15">
      <c r="A59" s="57">
        <f t="shared" si="1"/>
        <v>1954</v>
      </c>
      <c r="B59" s="56">
        <v>0.91</v>
      </c>
      <c r="C59" s="56">
        <f>DetailsDataF_A1!C60/100</f>
        <v>0.95</v>
      </c>
      <c r="D59" s="56">
        <v>0.6</v>
      </c>
      <c r="E59" s="56">
        <f t="shared" si="0"/>
        <v>0.6</v>
      </c>
      <c r="G59" s="27">
        <v>0.91</v>
      </c>
      <c r="H59" s="27">
        <v>0.87</v>
      </c>
      <c r="J59" s="27">
        <f>DetailsDataF_A1!B60/100</f>
        <v>0.95</v>
      </c>
      <c r="L59" s="27">
        <v>0.6</v>
      </c>
      <c r="M59" s="27">
        <v>0</v>
      </c>
      <c r="O59" s="49">
        <v>0.65</v>
      </c>
    </row>
    <row r="60" spans="1:15" ht="15">
      <c r="A60" s="57">
        <f t="shared" si="1"/>
        <v>1955</v>
      </c>
      <c r="B60" s="56">
        <v>0.91</v>
      </c>
      <c r="C60" s="56">
        <f>DetailsDataF_A1!C61/100</f>
        <v>0.92500000000000004</v>
      </c>
      <c r="D60" s="56">
        <v>0.53</v>
      </c>
      <c r="E60" s="56">
        <f t="shared" si="0"/>
        <v>0.66</v>
      </c>
      <c r="G60" s="27">
        <v>0.91</v>
      </c>
      <c r="H60" s="27">
        <v>0.87</v>
      </c>
      <c r="J60" s="27">
        <f>DetailsDataF_A1!B61/100</f>
        <v>0.92500000000000004</v>
      </c>
      <c r="L60" s="27">
        <f t="shared" ref="L60:L65" si="2">1.1*60%</f>
        <v>0.66</v>
      </c>
      <c r="M60" s="27">
        <v>0</v>
      </c>
      <c r="O60" s="49">
        <v>0.65</v>
      </c>
    </row>
    <row r="61" spans="1:15" ht="15">
      <c r="A61" s="57">
        <f t="shared" si="1"/>
        <v>1956</v>
      </c>
      <c r="B61" s="56">
        <v>0.91</v>
      </c>
      <c r="C61" s="56">
        <f>DetailsDataF_A1!C62/100</f>
        <v>0.92500000000000004</v>
      </c>
      <c r="D61" s="56">
        <v>0.53</v>
      </c>
      <c r="E61" s="56">
        <f t="shared" si="0"/>
        <v>0.66</v>
      </c>
      <c r="G61" s="27">
        <v>0.91</v>
      </c>
      <c r="H61" s="27">
        <v>0.87</v>
      </c>
      <c r="J61" s="27">
        <f>DetailsDataF_A1!B62/100</f>
        <v>0.92500000000000004</v>
      </c>
      <c r="L61" s="27">
        <f t="shared" si="2"/>
        <v>0.66</v>
      </c>
      <c r="M61" s="27">
        <v>0</v>
      </c>
      <c r="O61" s="49">
        <v>0.65</v>
      </c>
    </row>
    <row r="62" spans="1:15" ht="15">
      <c r="A62" s="57">
        <f t="shared" si="1"/>
        <v>1957</v>
      </c>
      <c r="B62" s="56">
        <v>0.91</v>
      </c>
      <c r="C62" s="56">
        <f>DetailsDataF_A1!C63/100</f>
        <v>0.92500000000000004</v>
      </c>
      <c r="D62" s="56">
        <v>0.53</v>
      </c>
      <c r="E62" s="56">
        <f t="shared" si="0"/>
        <v>0.66</v>
      </c>
      <c r="G62" s="27">
        <v>0.91</v>
      </c>
      <c r="H62" s="27">
        <v>0.87</v>
      </c>
      <c r="J62" s="27">
        <f>DetailsDataF_A1!B63/100</f>
        <v>0.92500000000000004</v>
      </c>
      <c r="L62" s="27">
        <f t="shared" si="2"/>
        <v>0.66</v>
      </c>
      <c r="M62" s="27">
        <v>0</v>
      </c>
      <c r="O62" s="49">
        <v>0.7</v>
      </c>
    </row>
    <row r="63" spans="1:15" ht="15">
      <c r="A63" s="57">
        <f t="shared" si="1"/>
        <v>1958</v>
      </c>
      <c r="B63" s="56">
        <v>0.91</v>
      </c>
      <c r="C63" s="56">
        <f>DetailsDataF_A1!C64/100</f>
        <v>0.92500000000000004</v>
      </c>
      <c r="D63" s="56">
        <v>0.53</v>
      </c>
      <c r="E63" s="56">
        <f t="shared" si="0"/>
        <v>0.66</v>
      </c>
      <c r="G63" s="27">
        <v>0.91</v>
      </c>
      <c r="H63" s="27">
        <v>0.87</v>
      </c>
      <c r="J63" s="27">
        <f>DetailsDataF_A1!B64/100</f>
        <v>0.92500000000000004</v>
      </c>
      <c r="L63" s="27">
        <f t="shared" si="2"/>
        <v>0.66</v>
      </c>
      <c r="M63" s="27">
        <v>0</v>
      </c>
      <c r="O63" s="49">
        <v>0.7</v>
      </c>
    </row>
    <row r="64" spans="1:15" ht="15">
      <c r="A64" s="57">
        <f t="shared" si="1"/>
        <v>1959</v>
      </c>
      <c r="B64" s="56">
        <v>0.91</v>
      </c>
      <c r="C64" s="56">
        <f>DetailsDataF_A1!C65/100</f>
        <v>0.88749999999999996</v>
      </c>
      <c r="D64" s="56">
        <v>0.53</v>
      </c>
      <c r="E64" s="56">
        <f t="shared" si="0"/>
        <v>0.66</v>
      </c>
      <c r="G64" s="27">
        <v>0.91</v>
      </c>
      <c r="H64" s="27">
        <v>0.87</v>
      </c>
      <c r="J64" s="27">
        <f>DetailsDataF_A1!B65/100</f>
        <v>0.88749999999999996</v>
      </c>
      <c r="L64" s="27">
        <f t="shared" si="2"/>
        <v>0.66</v>
      </c>
      <c r="M64" s="27">
        <v>0</v>
      </c>
      <c r="O64" s="49">
        <v>0.7</v>
      </c>
    </row>
    <row r="65" spans="1:15" ht="15">
      <c r="A65" s="57">
        <f t="shared" si="1"/>
        <v>1960</v>
      </c>
      <c r="B65" s="56">
        <v>0.91</v>
      </c>
      <c r="C65" s="56">
        <f>DetailsDataF_A1!C66/100</f>
        <v>0.88749999999999996</v>
      </c>
      <c r="D65" s="56">
        <v>0.53</v>
      </c>
      <c r="E65" s="56">
        <f t="shared" si="0"/>
        <v>0.66</v>
      </c>
      <c r="G65" s="27">
        <v>0.91</v>
      </c>
      <c r="H65" s="27">
        <v>0.87</v>
      </c>
      <c r="J65" s="27">
        <f>DetailsDataF_A1!B66/100</f>
        <v>0.88749999999999996</v>
      </c>
      <c r="L65" s="27">
        <f t="shared" si="2"/>
        <v>0.66</v>
      </c>
      <c r="M65" s="27">
        <v>0</v>
      </c>
      <c r="O65" s="49">
        <v>0.7</v>
      </c>
    </row>
    <row r="66" spans="1:15" ht="15">
      <c r="A66" s="57">
        <f t="shared" si="1"/>
        <v>1961</v>
      </c>
      <c r="B66" s="56">
        <v>0.91</v>
      </c>
      <c r="C66" s="56">
        <f>DetailsDataF_A1!C67/100</f>
        <v>0.88749999999999996</v>
      </c>
      <c r="D66" s="56">
        <v>0.53</v>
      </c>
      <c r="E66" s="56">
        <f t="shared" si="0"/>
        <v>0.63</v>
      </c>
      <c r="G66" s="27">
        <v>0.91</v>
      </c>
      <c r="H66" s="27">
        <v>0.87</v>
      </c>
      <c r="J66" s="27">
        <f>DetailsDataF_A1!B67/100</f>
        <v>0.88749999999999996</v>
      </c>
      <c r="L66" s="27">
        <f>1.05*60%</f>
        <v>0.63</v>
      </c>
      <c r="M66" s="27">
        <v>0</v>
      </c>
      <c r="O66" s="49">
        <v>0.7</v>
      </c>
    </row>
    <row r="67" spans="1:15" ht="15">
      <c r="A67" s="57">
        <f t="shared" si="1"/>
        <v>1962</v>
      </c>
      <c r="B67" s="56">
        <v>0.91</v>
      </c>
      <c r="C67" s="56">
        <f>DetailsDataF_A1!C68/100</f>
        <v>0.88749999999999996</v>
      </c>
      <c r="D67" s="56">
        <v>0.53</v>
      </c>
      <c r="E67" s="56">
        <f t="shared" si="0"/>
        <v>0.63</v>
      </c>
      <c r="G67" s="27">
        <v>0.91</v>
      </c>
      <c r="H67" s="27">
        <v>0.87</v>
      </c>
      <c r="J67" s="27">
        <f>DetailsDataF_A1!B68/100</f>
        <v>0.88749999999999996</v>
      </c>
      <c r="L67" s="27">
        <f>1.05*60%</f>
        <v>0.63</v>
      </c>
      <c r="M67" s="27">
        <v>0</v>
      </c>
      <c r="O67" s="49">
        <v>0.75</v>
      </c>
    </row>
    <row r="68" spans="1:15" ht="15">
      <c r="A68" s="57">
        <f t="shared" si="1"/>
        <v>1963</v>
      </c>
      <c r="B68" s="56">
        <v>0.91</v>
      </c>
      <c r="C68" s="56">
        <f>DetailsDataF_A1!C69/100</f>
        <v>0.88749999999999996</v>
      </c>
      <c r="D68" s="56">
        <v>0.53</v>
      </c>
      <c r="E68" s="56">
        <f t="shared" si="0"/>
        <v>0.64575000000000005</v>
      </c>
      <c r="G68" s="27">
        <v>0.91</v>
      </c>
      <c r="H68" s="27">
        <v>0.87</v>
      </c>
      <c r="J68" s="27">
        <f>DetailsDataF_A1!B69/100</f>
        <v>0.88749999999999996</v>
      </c>
      <c r="L68" s="27">
        <f>1.05*61.5%</f>
        <v>0.64575000000000005</v>
      </c>
      <c r="M68" s="27">
        <v>0</v>
      </c>
      <c r="O68" s="49">
        <v>0.75</v>
      </c>
    </row>
    <row r="69" spans="1:15" ht="15">
      <c r="A69" s="57">
        <f t="shared" si="1"/>
        <v>1964</v>
      </c>
      <c r="B69" s="56">
        <v>0.77</v>
      </c>
      <c r="C69" s="56">
        <f>DetailsDataF_A1!C70/100</f>
        <v>0.88749999999999996</v>
      </c>
      <c r="D69" s="56">
        <v>0.53</v>
      </c>
      <c r="E69" s="56">
        <f t="shared" si="0"/>
        <v>0.63</v>
      </c>
      <c r="G69" s="27">
        <v>0.77</v>
      </c>
      <c r="H69" s="27">
        <v>0.77</v>
      </c>
      <c r="J69" s="27">
        <f>DetailsDataF_A1!B70/100</f>
        <v>0.88749999999999996</v>
      </c>
      <c r="L69" s="27">
        <f>1.05*60%</f>
        <v>0.63</v>
      </c>
      <c r="M69" s="27">
        <v>0</v>
      </c>
      <c r="O69" s="49">
        <v>0.75</v>
      </c>
    </row>
    <row r="70" spans="1:15" ht="15">
      <c r="A70" s="57">
        <f t="shared" si="1"/>
        <v>1965</v>
      </c>
      <c r="B70" s="56">
        <v>0.7</v>
      </c>
      <c r="C70" s="56">
        <f>DetailsDataF_A1!C71/100</f>
        <v>0.91249999999999998</v>
      </c>
      <c r="D70" s="56">
        <v>0.53</v>
      </c>
      <c r="E70" s="56">
        <f t="shared" ref="E70:E116" si="3">L70+M70</f>
        <v>0.63</v>
      </c>
      <c r="G70" s="27">
        <v>0.7</v>
      </c>
      <c r="H70" s="27">
        <v>0.7</v>
      </c>
      <c r="J70" s="27">
        <f>DetailsDataF_A1!B71/100</f>
        <v>0.91249999999999998</v>
      </c>
      <c r="L70" s="27">
        <f>1.05*60%</f>
        <v>0.63</v>
      </c>
      <c r="M70" s="27">
        <v>0</v>
      </c>
      <c r="O70" s="49">
        <v>0.75</v>
      </c>
    </row>
    <row r="71" spans="1:15" ht="15">
      <c r="A71" s="57">
        <f t="shared" ref="A71:A117" si="4">A70+1</f>
        <v>1966</v>
      </c>
      <c r="B71" s="56">
        <v>0.7</v>
      </c>
      <c r="C71" s="56">
        <f>DetailsDataF_A1!C72/100</f>
        <v>0.91249999999999998</v>
      </c>
      <c r="D71" s="56">
        <v>0.53</v>
      </c>
      <c r="E71" s="56">
        <f t="shared" si="3"/>
        <v>0.65</v>
      </c>
      <c r="G71" s="27">
        <v>0.7</v>
      </c>
      <c r="H71" s="27">
        <v>0.7</v>
      </c>
      <c r="J71" s="27">
        <f>DetailsDataF_A1!B72/100</f>
        <v>0.91249999999999998</v>
      </c>
      <c r="L71" s="27">
        <v>0.65</v>
      </c>
      <c r="M71" s="27">
        <v>0</v>
      </c>
      <c r="O71" s="49">
        <v>0.75</v>
      </c>
    </row>
    <row r="72" spans="1:15" ht="15">
      <c r="A72" s="57">
        <f t="shared" si="4"/>
        <v>1967</v>
      </c>
      <c r="B72" s="56">
        <v>0.7</v>
      </c>
      <c r="C72" s="56">
        <f>DetailsDataF_A1!C73/100</f>
        <v>0.91249999999999998</v>
      </c>
      <c r="D72" s="56">
        <v>0.53</v>
      </c>
      <c r="E72" s="56">
        <f t="shared" si="3"/>
        <v>0.66</v>
      </c>
      <c r="G72" s="27">
        <v>0.7</v>
      </c>
      <c r="H72" s="27">
        <v>0.7</v>
      </c>
      <c r="J72" s="27">
        <f>DetailsDataF_A1!B73/100</f>
        <v>0.91249999999999998</v>
      </c>
      <c r="L72" s="27">
        <f>1.1*60%</f>
        <v>0.66</v>
      </c>
      <c r="M72" s="27">
        <v>0</v>
      </c>
      <c r="O72" s="49">
        <v>0.75</v>
      </c>
    </row>
    <row r="73" spans="1:15" ht="15">
      <c r="A73" s="57">
        <f t="shared" si="4"/>
        <v>1968</v>
      </c>
      <c r="B73" s="56">
        <v>0.75249999999999995</v>
      </c>
      <c r="C73" s="56">
        <f>DetailsDataF_A1!C74/100</f>
        <v>0.91249999999999998</v>
      </c>
      <c r="D73" s="56">
        <v>0.53</v>
      </c>
      <c r="E73" s="56">
        <f t="shared" si="3"/>
        <v>0.66</v>
      </c>
      <c r="G73" s="27">
        <v>0.75249999999999995</v>
      </c>
      <c r="H73" s="27">
        <v>0.75249999999999995</v>
      </c>
      <c r="J73" s="27">
        <f>DetailsDataF_A1!B74/100</f>
        <v>0.91249999999999998</v>
      </c>
      <c r="L73" s="27">
        <f>1.1*60%</f>
        <v>0.66</v>
      </c>
      <c r="M73" s="27">
        <v>0</v>
      </c>
      <c r="O73" s="49">
        <v>0.75</v>
      </c>
    </row>
    <row r="74" spans="1:15" ht="15">
      <c r="A74" s="57">
        <f t="shared" si="4"/>
        <v>1969</v>
      </c>
      <c r="B74" s="56">
        <v>0.77</v>
      </c>
      <c r="C74" s="56">
        <f>DetailsDataF_A1!C75/100</f>
        <v>0.91249999999999998</v>
      </c>
      <c r="D74" s="56">
        <v>0.53</v>
      </c>
      <c r="E74" s="56">
        <f t="shared" si="3"/>
        <v>0.64499999999999991</v>
      </c>
      <c r="G74" s="27">
        <v>0.77</v>
      </c>
      <c r="H74" s="27">
        <v>0.77</v>
      </c>
      <c r="J74" s="27">
        <f>DetailsDataF_A1!B75/100</f>
        <v>0.91249999999999998</v>
      </c>
      <c r="L74" s="27">
        <f>1.075*60%</f>
        <v>0.64499999999999991</v>
      </c>
      <c r="M74" s="27">
        <v>0</v>
      </c>
      <c r="O74" s="49">
        <v>0.75</v>
      </c>
    </row>
    <row r="75" spans="1:15" ht="15">
      <c r="A75" s="57">
        <f t="shared" si="4"/>
        <v>1970</v>
      </c>
      <c r="B75" s="56">
        <v>0.71750000000000003</v>
      </c>
      <c r="C75" s="56">
        <f>DetailsDataF_A1!C76/100</f>
        <v>0.91249999999999998</v>
      </c>
      <c r="D75" s="56">
        <v>0.53</v>
      </c>
      <c r="E75" s="56">
        <f t="shared" si="3"/>
        <v>0.61799999999999999</v>
      </c>
      <c r="G75" s="27">
        <v>0.71750000000000003</v>
      </c>
      <c r="H75" s="27">
        <v>0.71750000000000003</v>
      </c>
      <c r="J75" s="27">
        <f>DetailsDataF_A1!B76/100</f>
        <v>0.91249999999999998</v>
      </c>
      <c r="L75" s="27">
        <f>1.03*60%</f>
        <v>0.61799999999999999</v>
      </c>
      <c r="M75" s="27">
        <v>0</v>
      </c>
      <c r="O75" s="49">
        <v>0.75</v>
      </c>
    </row>
    <row r="76" spans="1:15" ht="15">
      <c r="A76" s="57">
        <f t="shared" si="4"/>
        <v>1971</v>
      </c>
      <c r="B76" s="56">
        <v>0.7</v>
      </c>
      <c r="C76" s="56">
        <f>DetailsDataF_A1!C77/100</f>
        <v>0.88749999999999996</v>
      </c>
      <c r="D76" s="56">
        <v>0.53</v>
      </c>
      <c r="E76" s="56">
        <f t="shared" si="3"/>
        <v>0.61199999999999999</v>
      </c>
      <c r="G76" s="27">
        <v>0.6</v>
      </c>
      <c r="H76" s="27">
        <v>0.7</v>
      </c>
      <c r="J76" s="27">
        <f>DetailsDataF_A1!B77/100</f>
        <v>0.82937499999999997</v>
      </c>
      <c r="L76" s="27">
        <f>1.02*60%</f>
        <v>0.61199999999999999</v>
      </c>
      <c r="M76" s="27">
        <v>0</v>
      </c>
      <c r="O76" s="49">
        <v>0.75</v>
      </c>
    </row>
    <row r="77" spans="1:15" ht="15">
      <c r="A77" s="57">
        <f t="shared" si="4"/>
        <v>1972</v>
      </c>
      <c r="B77" s="56">
        <v>0.7</v>
      </c>
      <c r="C77" s="56">
        <f>DetailsDataF_A1!C78/100</f>
        <v>0.88749999999999996</v>
      </c>
      <c r="D77" s="56">
        <v>0.53</v>
      </c>
      <c r="E77" s="56">
        <f t="shared" si="3"/>
        <v>0.6</v>
      </c>
      <c r="G77" s="27">
        <v>0.5</v>
      </c>
      <c r="H77" s="27">
        <v>0.7</v>
      </c>
      <c r="J77" s="27">
        <f>DetailsDataF_A1!B78/100</f>
        <v>0.82937499999999997</v>
      </c>
      <c r="L77" s="27">
        <v>0.6</v>
      </c>
      <c r="M77" s="27">
        <v>0</v>
      </c>
      <c r="O77" s="49">
        <v>0.75</v>
      </c>
    </row>
    <row r="78" spans="1:15" ht="15">
      <c r="A78" s="57">
        <f t="shared" si="4"/>
        <v>1973</v>
      </c>
      <c r="B78" s="56">
        <v>0.7</v>
      </c>
      <c r="C78" s="56">
        <f>DetailsDataF_A1!C79/100</f>
        <v>0.9</v>
      </c>
      <c r="D78" s="56">
        <v>0.53</v>
      </c>
      <c r="E78" s="56">
        <f t="shared" si="3"/>
        <v>0.6</v>
      </c>
      <c r="G78" s="27">
        <v>0.5</v>
      </c>
      <c r="H78" s="27">
        <v>0.7</v>
      </c>
      <c r="J78" s="27">
        <f>DetailsDataF_A1!B79/100</f>
        <v>0.75</v>
      </c>
      <c r="L78" s="27">
        <v>0.6</v>
      </c>
      <c r="M78" s="27">
        <v>0</v>
      </c>
      <c r="O78" s="49">
        <v>0.75</v>
      </c>
    </row>
    <row r="79" spans="1:15" ht="15">
      <c r="A79" s="57">
        <f t="shared" si="4"/>
        <v>1974</v>
      </c>
      <c r="B79" s="56">
        <v>0.7</v>
      </c>
      <c r="C79" s="56">
        <f>DetailsDataF_A1!C80/100</f>
        <v>0.98</v>
      </c>
      <c r="D79" s="56">
        <v>0.53</v>
      </c>
      <c r="E79" s="56">
        <f t="shared" si="3"/>
        <v>0.6</v>
      </c>
      <c r="G79" s="27">
        <v>0.5</v>
      </c>
      <c r="H79" s="27">
        <v>0.7</v>
      </c>
      <c r="J79" s="27">
        <f>DetailsDataF_A1!B80/100</f>
        <v>0.83</v>
      </c>
      <c r="L79" s="27">
        <v>0.6</v>
      </c>
      <c r="M79" s="27">
        <v>0</v>
      </c>
      <c r="O79" s="49">
        <v>0.75</v>
      </c>
    </row>
    <row r="80" spans="1:15" ht="15">
      <c r="A80" s="57">
        <f t="shared" si="4"/>
        <v>1975</v>
      </c>
      <c r="B80" s="56">
        <v>0.7</v>
      </c>
      <c r="C80" s="56">
        <f>DetailsDataF_A1!C81/100</f>
        <v>0.98</v>
      </c>
      <c r="D80" s="56">
        <v>0.56000000000000005</v>
      </c>
      <c r="E80" s="56">
        <f t="shared" si="3"/>
        <v>0.6</v>
      </c>
      <c r="G80" s="27">
        <v>0.5</v>
      </c>
      <c r="H80" s="27">
        <v>0.7</v>
      </c>
      <c r="J80" s="27">
        <f>DetailsDataF_A1!B81/100</f>
        <v>0.83</v>
      </c>
      <c r="L80" s="27">
        <v>0.6</v>
      </c>
      <c r="M80" s="27">
        <v>0</v>
      </c>
      <c r="O80" s="49">
        <v>0.75</v>
      </c>
    </row>
    <row r="81" spans="1:15" ht="15">
      <c r="A81" s="57">
        <f t="shared" si="4"/>
        <v>1976</v>
      </c>
      <c r="B81" s="56">
        <v>0.7</v>
      </c>
      <c r="C81" s="56">
        <f>DetailsDataF_A1!C82/100</f>
        <v>0.98</v>
      </c>
      <c r="D81" s="56">
        <v>0.56000000000000005</v>
      </c>
      <c r="E81" s="56">
        <f t="shared" si="3"/>
        <v>0.6</v>
      </c>
      <c r="G81" s="27">
        <v>0.5</v>
      </c>
      <c r="H81" s="27">
        <v>0.7</v>
      </c>
      <c r="J81" s="27">
        <f>DetailsDataF_A1!B82/100</f>
        <v>0.83</v>
      </c>
      <c r="L81" s="27">
        <v>0.6</v>
      </c>
      <c r="M81" s="27">
        <v>0</v>
      </c>
      <c r="O81" s="49">
        <v>0.75</v>
      </c>
    </row>
    <row r="82" spans="1:15" ht="15">
      <c r="A82" s="57">
        <f t="shared" si="4"/>
        <v>1977</v>
      </c>
      <c r="B82" s="56">
        <v>0.7</v>
      </c>
      <c r="C82" s="56">
        <f>DetailsDataF_A1!C83/100</f>
        <v>0.98</v>
      </c>
      <c r="D82" s="56">
        <v>0.56000000000000005</v>
      </c>
      <c r="E82" s="56">
        <f t="shared" si="3"/>
        <v>0.6</v>
      </c>
      <c r="G82" s="27">
        <v>0.5</v>
      </c>
      <c r="H82" s="27">
        <v>0.7</v>
      </c>
      <c r="J82" s="27">
        <f>DetailsDataF_A1!B83/100</f>
        <v>0.83</v>
      </c>
      <c r="L82" s="27">
        <v>0.6</v>
      </c>
      <c r="M82" s="27">
        <v>0</v>
      </c>
      <c r="O82" s="49">
        <v>0.75</v>
      </c>
    </row>
    <row r="83" spans="1:15" ht="15">
      <c r="A83" s="57">
        <f t="shared" si="4"/>
        <v>1978</v>
      </c>
      <c r="B83" s="56">
        <v>0.7</v>
      </c>
      <c r="C83" s="56">
        <f>DetailsDataF_A1!C84/100</f>
        <v>0.98</v>
      </c>
      <c r="D83" s="56">
        <v>0.56000000000000005</v>
      </c>
      <c r="E83" s="56">
        <f t="shared" si="3"/>
        <v>0.6</v>
      </c>
      <c r="G83" s="27">
        <v>0.5</v>
      </c>
      <c r="H83" s="27">
        <v>0.7</v>
      </c>
      <c r="J83" s="27">
        <f>DetailsDataF_A1!B84/100</f>
        <v>0.83</v>
      </c>
      <c r="L83" s="27">
        <v>0.6</v>
      </c>
      <c r="M83" s="27">
        <v>0</v>
      </c>
      <c r="O83" s="49">
        <v>0.75</v>
      </c>
    </row>
    <row r="84" spans="1:15" ht="15">
      <c r="A84" s="57">
        <f t="shared" si="4"/>
        <v>1979</v>
      </c>
      <c r="B84" s="56">
        <v>0.7</v>
      </c>
      <c r="C84" s="56">
        <f>DetailsDataF_A1!C85/100</f>
        <v>0.75</v>
      </c>
      <c r="D84" s="56">
        <v>0.56000000000000005</v>
      </c>
      <c r="E84" s="56">
        <f t="shared" si="3"/>
        <v>0.6</v>
      </c>
      <c r="G84" s="27">
        <v>0.5</v>
      </c>
      <c r="H84" s="27">
        <v>0.7</v>
      </c>
      <c r="J84" s="27">
        <f>DetailsDataF_A1!B85/100</f>
        <v>0.6</v>
      </c>
      <c r="L84" s="27">
        <v>0.6</v>
      </c>
      <c r="M84" s="27">
        <v>0</v>
      </c>
      <c r="O84" s="49">
        <v>0.75</v>
      </c>
    </row>
    <row r="85" spans="1:15" ht="15">
      <c r="A85" s="57">
        <f t="shared" si="4"/>
        <v>1980</v>
      </c>
      <c r="B85" s="56">
        <v>0.7</v>
      </c>
      <c r="C85" s="56">
        <f>DetailsDataF_A1!C86/100</f>
        <v>0.75</v>
      </c>
      <c r="D85" s="56">
        <v>0.56000000000000005</v>
      </c>
      <c r="E85" s="56">
        <f t="shared" si="3"/>
        <v>0.66</v>
      </c>
      <c r="G85" s="27">
        <v>0.5</v>
      </c>
      <c r="H85" s="27">
        <v>0.7</v>
      </c>
      <c r="J85" s="27">
        <f>DetailsDataF_A1!B86/100</f>
        <v>0.6</v>
      </c>
      <c r="L85" s="27">
        <f>1.1*60%</f>
        <v>0.66</v>
      </c>
      <c r="M85" s="27">
        <v>0</v>
      </c>
      <c r="O85" s="49">
        <v>0.75</v>
      </c>
    </row>
    <row r="86" spans="1:15" ht="15">
      <c r="A86" s="57">
        <f t="shared" si="4"/>
        <v>1981</v>
      </c>
      <c r="B86" s="56">
        <v>0.69130000000000003</v>
      </c>
      <c r="C86" s="56">
        <f>DetailsDataF_A1!C87/100</f>
        <v>0.75</v>
      </c>
      <c r="D86" s="56">
        <v>0.56000000000000005</v>
      </c>
      <c r="E86" s="56">
        <f t="shared" si="3"/>
        <v>0.66</v>
      </c>
      <c r="G86" s="27">
        <v>0.5</v>
      </c>
      <c r="H86" s="27">
        <v>0.69130000000000003</v>
      </c>
      <c r="J86" s="27">
        <f>DetailsDataF_A1!B87/100</f>
        <v>0.6</v>
      </c>
      <c r="L86" s="27">
        <f>1.1*60%</f>
        <v>0.66</v>
      </c>
      <c r="M86" s="27">
        <v>0</v>
      </c>
      <c r="O86" s="49">
        <v>0.75</v>
      </c>
    </row>
    <row r="87" spans="1:15" ht="15">
      <c r="A87" s="57">
        <f t="shared" si="4"/>
        <v>1982</v>
      </c>
      <c r="B87" s="56">
        <v>0.5</v>
      </c>
      <c r="C87" s="56">
        <f>DetailsDataF_A1!C88/100</f>
        <v>0.75</v>
      </c>
      <c r="D87" s="56">
        <v>0.56000000000000005</v>
      </c>
      <c r="E87" s="56">
        <f t="shared" si="3"/>
        <v>0.69550000000000012</v>
      </c>
      <c r="G87" s="27">
        <v>0.5</v>
      </c>
      <c r="H87" s="27">
        <v>0.5</v>
      </c>
      <c r="J87" s="27">
        <f>DetailsDataF_A1!B88/100</f>
        <v>0.6</v>
      </c>
      <c r="L87" s="27">
        <f>1.07*65%</f>
        <v>0.69550000000000012</v>
      </c>
      <c r="M87" s="27">
        <v>0</v>
      </c>
      <c r="O87" s="49">
        <v>0.75</v>
      </c>
    </row>
    <row r="88" spans="1:15" ht="15">
      <c r="A88" s="57">
        <f t="shared" si="4"/>
        <v>1983</v>
      </c>
      <c r="B88" s="56">
        <v>0.5</v>
      </c>
      <c r="C88" s="56">
        <f>DetailsDataF_A1!C89/100</f>
        <v>0.75</v>
      </c>
      <c r="D88" s="56">
        <v>0.56000000000000005</v>
      </c>
      <c r="E88" s="56">
        <f t="shared" si="3"/>
        <v>0.70200000000000007</v>
      </c>
      <c r="G88" s="27">
        <v>0.5</v>
      </c>
      <c r="H88" s="27">
        <v>0.5</v>
      </c>
      <c r="J88" s="27">
        <f>DetailsDataF_A1!B89/100</f>
        <v>0.6</v>
      </c>
      <c r="L88" s="27">
        <f>1.08*65%</f>
        <v>0.70200000000000007</v>
      </c>
      <c r="M88" s="27">
        <v>0</v>
      </c>
      <c r="O88" s="49">
        <v>0.75</v>
      </c>
    </row>
    <row r="89" spans="1:15" ht="15">
      <c r="A89" s="57">
        <f t="shared" si="4"/>
        <v>1984</v>
      </c>
      <c r="B89" s="56">
        <v>0.5</v>
      </c>
      <c r="C89" s="56">
        <f>DetailsDataF_A1!C90/100</f>
        <v>0.6</v>
      </c>
      <c r="D89" s="56">
        <v>0.56000000000000005</v>
      </c>
      <c r="E89" s="56">
        <f t="shared" si="3"/>
        <v>0.6695000000000001</v>
      </c>
      <c r="G89" s="27">
        <v>0.5</v>
      </c>
      <c r="H89" s="27">
        <v>0.5</v>
      </c>
      <c r="J89" s="27">
        <f>DetailsDataF_A1!B90/100</f>
        <v>0.6</v>
      </c>
      <c r="L89" s="27">
        <f>1.03*65%</f>
        <v>0.6695000000000001</v>
      </c>
      <c r="M89" s="27">
        <v>0</v>
      </c>
      <c r="O89" s="49">
        <v>0.7</v>
      </c>
    </row>
    <row r="90" spans="1:15" ht="15">
      <c r="A90" s="57">
        <f t="shared" si="4"/>
        <v>1985</v>
      </c>
      <c r="B90" s="56">
        <v>0.5</v>
      </c>
      <c r="C90" s="56">
        <f>DetailsDataF_A1!C91/100</f>
        <v>0.6</v>
      </c>
      <c r="D90" s="56">
        <v>0.56000000000000005</v>
      </c>
      <c r="E90" s="56">
        <f t="shared" si="3"/>
        <v>0.65</v>
      </c>
      <c r="G90" s="27">
        <v>0.5</v>
      </c>
      <c r="H90" s="27">
        <v>0.5</v>
      </c>
      <c r="J90" s="27">
        <f>DetailsDataF_A1!B91/100</f>
        <v>0.6</v>
      </c>
      <c r="L90" s="27">
        <v>0.65</v>
      </c>
      <c r="M90" s="27">
        <v>0</v>
      </c>
      <c r="O90" s="49">
        <v>0.7</v>
      </c>
    </row>
    <row r="91" spans="1:15" ht="15">
      <c r="A91" s="57">
        <f t="shared" si="4"/>
        <v>1986</v>
      </c>
      <c r="B91" s="56">
        <v>0.5</v>
      </c>
      <c r="C91" s="56">
        <f>DetailsDataF_A1!C92/100</f>
        <v>0.6</v>
      </c>
      <c r="D91" s="56">
        <v>0.56000000000000005</v>
      </c>
      <c r="E91" s="56">
        <f t="shared" si="3"/>
        <v>0.57999999999999996</v>
      </c>
      <c r="G91" s="27">
        <v>0.5</v>
      </c>
      <c r="H91" s="27">
        <v>0.5</v>
      </c>
      <c r="J91" s="27">
        <f>DetailsDataF_A1!B92/100</f>
        <v>0.6</v>
      </c>
      <c r="L91" s="27">
        <v>0.57999999999999996</v>
      </c>
      <c r="M91" s="27">
        <v>0</v>
      </c>
      <c r="O91" s="49">
        <v>0.7</v>
      </c>
    </row>
    <row r="92" spans="1:15" ht="15">
      <c r="A92" s="57">
        <f t="shared" si="4"/>
        <v>1987</v>
      </c>
      <c r="B92" s="56">
        <v>0.38500000000000001</v>
      </c>
      <c r="C92" s="56">
        <f>DetailsDataF_A1!C93/100</f>
        <v>0.6</v>
      </c>
      <c r="D92" s="56">
        <v>0.56000000000000005</v>
      </c>
      <c r="E92" s="56">
        <f t="shared" si="3"/>
        <v>0.56799999999999995</v>
      </c>
      <c r="G92" s="27">
        <v>0.38500000000000001</v>
      </c>
      <c r="H92" s="27">
        <v>0.38500000000000001</v>
      </c>
      <c r="J92" s="27">
        <f>DetailsDataF_A1!B93/100</f>
        <v>0.6</v>
      </c>
      <c r="L92" s="27">
        <v>0.56799999999999995</v>
      </c>
      <c r="M92" s="27">
        <v>0</v>
      </c>
      <c r="O92" s="49">
        <v>0.6</v>
      </c>
    </row>
    <row r="93" spans="1:15" ht="15">
      <c r="A93" s="57">
        <f t="shared" si="4"/>
        <v>1988</v>
      </c>
      <c r="B93" s="56">
        <v>0.28000000000000003</v>
      </c>
      <c r="C93" s="56">
        <f>DetailsDataF_A1!C94/100</f>
        <v>0.4</v>
      </c>
      <c r="D93" s="56">
        <v>0.56000000000000005</v>
      </c>
      <c r="E93" s="56">
        <f t="shared" si="3"/>
        <v>0.56799999999999995</v>
      </c>
      <c r="G93" s="27">
        <v>0.28000000000000003</v>
      </c>
      <c r="H93" s="27">
        <v>0.28000000000000003</v>
      </c>
      <c r="J93" s="27">
        <f>DetailsDataF_A1!B94/100</f>
        <v>0.4</v>
      </c>
      <c r="L93" s="27">
        <v>0.56799999999999995</v>
      </c>
      <c r="M93" s="27">
        <v>0</v>
      </c>
      <c r="O93" s="49">
        <v>0.6</v>
      </c>
    </row>
    <row r="94" spans="1:15" ht="15">
      <c r="A94" s="57">
        <f t="shared" si="4"/>
        <v>1989</v>
      </c>
      <c r="B94" s="56">
        <v>0.28000000000000003</v>
      </c>
      <c r="C94" s="56">
        <f>DetailsDataF_A1!C95/100</f>
        <v>0.4</v>
      </c>
      <c r="D94" s="56">
        <v>0.56000000000000005</v>
      </c>
      <c r="E94" s="56">
        <f t="shared" si="3"/>
        <v>0.56799999999999995</v>
      </c>
      <c r="G94" s="27">
        <v>0.28000000000000003</v>
      </c>
      <c r="H94" s="27">
        <v>0.28000000000000003</v>
      </c>
      <c r="J94" s="27">
        <f>DetailsDataF_A1!B95/100</f>
        <v>0.4</v>
      </c>
      <c r="L94" s="27">
        <v>0.56799999999999995</v>
      </c>
      <c r="M94" s="27">
        <v>0</v>
      </c>
      <c r="O94" s="49">
        <v>0.6</v>
      </c>
    </row>
    <row r="95" spans="1:15" ht="15">
      <c r="A95" s="57">
        <f t="shared" si="4"/>
        <v>1990</v>
      </c>
      <c r="B95" s="56">
        <v>0.28000000000000003</v>
      </c>
      <c r="C95" s="56">
        <f>DetailsDataF_A1!C96/100</f>
        <v>0.4</v>
      </c>
      <c r="D95" s="56">
        <v>0.53</v>
      </c>
      <c r="E95" s="56">
        <f t="shared" si="3"/>
        <v>0.56799999999999995</v>
      </c>
      <c r="G95" s="27">
        <v>0.28000000000000003</v>
      </c>
      <c r="H95" s="27">
        <v>0.28000000000000003</v>
      </c>
      <c r="J95" s="27">
        <f>DetailsDataF_A1!B96/100</f>
        <v>0.4</v>
      </c>
      <c r="L95" s="27">
        <v>0.56799999999999995</v>
      </c>
      <c r="M95" s="27">
        <v>0</v>
      </c>
      <c r="O95" s="49">
        <v>0.5</v>
      </c>
    </row>
    <row r="96" spans="1:15" ht="15">
      <c r="A96" s="57">
        <f t="shared" si="4"/>
        <v>1991</v>
      </c>
      <c r="B96" s="56">
        <v>0.31</v>
      </c>
      <c r="C96" s="56">
        <f>DetailsDataF_A1!C97/100</f>
        <v>0.4</v>
      </c>
      <c r="D96" s="56">
        <v>0.53</v>
      </c>
      <c r="E96" s="56">
        <f t="shared" si="3"/>
        <v>0.57899999999999996</v>
      </c>
      <c r="G96" s="27">
        <v>0.31</v>
      </c>
      <c r="H96" s="27">
        <v>0.31</v>
      </c>
      <c r="J96" s="27">
        <f>DetailsDataF_A1!B97/100</f>
        <v>0.4</v>
      </c>
      <c r="L96" s="27">
        <v>0.56799999999999995</v>
      </c>
      <c r="M96" s="27">
        <v>1.0999999999999999E-2</v>
      </c>
      <c r="O96" s="49">
        <v>0.5</v>
      </c>
    </row>
    <row r="97" spans="1:15" ht="15">
      <c r="A97" s="57">
        <f t="shared" si="4"/>
        <v>1992</v>
      </c>
      <c r="B97" s="56">
        <v>0.31</v>
      </c>
      <c r="C97" s="56">
        <f>DetailsDataF_A1!C98/100</f>
        <v>0.4</v>
      </c>
      <c r="D97" s="56">
        <v>0.53</v>
      </c>
      <c r="E97" s="56">
        <f t="shared" si="3"/>
        <v>0.57899999999999996</v>
      </c>
      <c r="G97" s="27">
        <v>0.31</v>
      </c>
      <c r="H97" s="27">
        <v>0.31</v>
      </c>
      <c r="J97" s="27">
        <f>DetailsDataF_A1!B98/100</f>
        <v>0.4</v>
      </c>
      <c r="L97" s="27">
        <v>0.56799999999999995</v>
      </c>
      <c r="M97" s="27">
        <v>1.0999999999999999E-2</v>
      </c>
      <c r="O97" s="49">
        <v>0.5</v>
      </c>
    </row>
    <row r="98" spans="1:15" ht="15">
      <c r="A98" s="57">
        <f t="shared" si="4"/>
        <v>1993</v>
      </c>
      <c r="B98" s="56">
        <v>0.39600000000000002</v>
      </c>
      <c r="C98" s="56">
        <f>DetailsDataF_A1!C99/100</f>
        <v>0.4</v>
      </c>
      <c r="D98" s="56">
        <v>0.53</v>
      </c>
      <c r="E98" s="56">
        <f t="shared" si="3"/>
        <v>0.59199999999999997</v>
      </c>
      <c r="G98" s="27">
        <v>0.39600000000000002</v>
      </c>
      <c r="H98" s="27">
        <v>0.39600000000000002</v>
      </c>
      <c r="J98" s="27">
        <f>DetailsDataF_A1!B99/100</f>
        <v>0.4</v>
      </c>
      <c r="L98" s="27">
        <v>0.56799999999999995</v>
      </c>
      <c r="M98" s="27">
        <v>2.4E-2</v>
      </c>
      <c r="O98" s="49">
        <v>0.5</v>
      </c>
    </row>
    <row r="99" spans="1:15" ht="15">
      <c r="A99" s="57">
        <f t="shared" si="4"/>
        <v>1994</v>
      </c>
      <c r="B99" s="56">
        <v>0.39600000000000002</v>
      </c>
      <c r="C99" s="56">
        <f>DetailsDataF_A1!C100/100</f>
        <v>0.4</v>
      </c>
      <c r="D99" s="56">
        <v>0.53</v>
      </c>
      <c r="E99" s="56">
        <f t="shared" si="3"/>
        <v>0.59199999999999997</v>
      </c>
      <c r="G99" s="27">
        <v>0.39600000000000002</v>
      </c>
      <c r="H99" s="27">
        <v>0.39600000000000002</v>
      </c>
      <c r="J99" s="27">
        <f>DetailsDataF_A1!B100/100</f>
        <v>0.4</v>
      </c>
      <c r="L99" s="27">
        <v>0.56799999999999995</v>
      </c>
      <c r="M99" s="27">
        <v>2.4E-2</v>
      </c>
      <c r="O99" s="49">
        <v>0.5</v>
      </c>
    </row>
    <row r="100" spans="1:15" ht="15">
      <c r="A100" s="57">
        <f t="shared" si="4"/>
        <v>1995</v>
      </c>
      <c r="B100" s="56">
        <v>0.39600000000000002</v>
      </c>
      <c r="C100" s="56">
        <f>DetailsDataF_A1!C101/100</f>
        <v>0.4</v>
      </c>
      <c r="D100" s="56">
        <v>0.53</v>
      </c>
      <c r="E100" s="56">
        <f t="shared" si="3"/>
        <v>0.59199999999999997</v>
      </c>
      <c r="G100" s="27">
        <v>0.39600000000000002</v>
      </c>
      <c r="H100" s="27">
        <v>0.39600000000000002</v>
      </c>
      <c r="J100" s="27">
        <f>DetailsDataF_A1!B101/100</f>
        <v>0.4</v>
      </c>
      <c r="L100" s="27">
        <v>0.56799999999999995</v>
      </c>
      <c r="M100" s="27">
        <v>2.4E-2</v>
      </c>
      <c r="O100" s="49">
        <v>0.5</v>
      </c>
    </row>
    <row r="101" spans="1:15" ht="15">
      <c r="A101" s="57">
        <f t="shared" si="4"/>
        <v>1996</v>
      </c>
      <c r="B101" s="56">
        <v>0.39600000000000002</v>
      </c>
      <c r="C101" s="56">
        <f>DetailsDataF_A1!C102/100</f>
        <v>0.4</v>
      </c>
      <c r="D101" s="56">
        <v>0.53</v>
      </c>
      <c r="E101" s="56">
        <f t="shared" si="3"/>
        <v>0.57900000000000007</v>
      </c>
      <c r="G101" s="27">
        <v>0.39600000000000002</v>
      </c>
      <c r="H101" s="27">
        <v>0.39600000000000002</v>
      </c>
      <c r="J101" s="27">
        <f>DetailsDataF_A1!B102/100</f>
        <v>0.4</v>
      </c>
      <c r="L101" s="27">
        <v>0.54</v>
      </c>
      <c r="M101" s="27">
        <v>3.9E-2</v>
      </c>
      <c r="O101" s="49">
        <v>0.5</v>
      </c>
    </row>
    <row r="102" spans="1:15" ht="15">
      <c r="A102" s="57">
        <f t="shared" si="4"/>
        <v>1997</v>
      </c>
      <c r="B102" s="56">
        <v>0.39600000000000002</v>
      </c>
      <c r="C102" s="56">
        <f>DetailsDataF_A1!C103/100</f>
        <v>0.4</v>
      </c>
      <c r="D102" s="56">
        <v>0.53</v>
      </c>
      <c r="E102" s="56">
        <f t="shared" si="3"/>
        <v>0.57900000000000007</v>
      </c>
      <c r="G102" s="27">
        <v>0.39600000000000002</v>
      </c>
      <c r="H102" s="27">
        <v>0.39600000000000002</v>
      </c>
      <c r="J102" s="27">
        <f>DetailsDataF_A1!B103/100</f>
        <v>0.4</v>
      </c>
      <c r="L102" s="27">
        <v>0.54</v>
      </c>
      <c r="M102" s="27">
        <v>3.9E-2</v>
      </c>
      <c r="O102" s="49">
        <v>0.5</v>
      </c>
    </row>
    <row r="103" spans="1:15" ht="15">
      <c r="A103" s="57">
        <f t="shared" si="4"/>
        <v>1998</v>
      </c>
      <c r="B103" s="56">
        <v>0.39600000000000002</v>
      </c>
      <c r="C103" s="56">
        <f>DetailsDataF_A1!C104/100</f>
        <v>0.4</v>
      </c>
      <c r="D103" s="56">
        <v>0.53</v>
      </c>
      <c r="E103" s="56">
        <f t="shared" si="3"/>
        <v>0.62</v>
      </c>
      <c r="G103" s="27">
        <v>0.39600000000000002</v>
      </c>
      <c r="H103" s="27">
        <v>0.39600000000000002</v>
      </c>
      <c r="J103" s="27">
        <f>DetailsDataF_A1!B104/100</f>
        <v>0.4</v>
      </c>
      <c r="L103" s="27">
        <v>0.54</v>
      </c>
      <c r="M103" s="27">
        <v>0.08</v>
      </c>
      <c r="O103" s="49">
        <v>0.5</v>
      </c>
    </row>
    <row r="104" spans="1:15" ht="15">
      <c r="A104" s="57">
        <f t="shared" si="4"/>
        <v>1999</v>
      </c>
      <c r="B104" s="56">
        <v>0.39600000000000002</v>
      </c>
      <c r="C104" s="56">
        <f>DetailsDataF_A1!C105/100</f>
        <v>0.4</v>
      </c>
      <c r="D104" s="56">
        <v>0.53</v>
      </c>
      <c r="E104" s="56">
        <f t="shared" si="3"/>
        <v>0.62</v>
      </c>
      <c r="G104" s="27">
        <v>0.39600000000000002</v>
      </c>
      <c r="H104" s="27">
        <v>0.39600000000000002</v>
      </c>
      <c r="J104" s="27">
        <f>DetailsDataF_A1!B105/100</f>
        <v>0.4</v>
      </c>
      <c r="L104" s="27">
        <v>0.54</v>
      </c>
      <c r="M104" s="27">
        <v>0.08</v>
      </c>
      <c r="O104" s="49">
        <v>0.37</v>
      </c>
    </row>
    <row r="105" spans="1:15" ht="15">
      <c r="A105" s="57">
        <f t="shared" si="4"/>
        <v>2000</v>
      </c>
      <c r="B105" s="56">
        <v>0.39600000000000002</v>
      </c>
      <c r="C105" s="56">
        <f>DetailsDataF_A1!C106/100</f>
        <v>0.4</v>
      </c>
      <c r="D105" s="56">
        <v>0.51</v>
      </c>
      <c r="E105" s="56">
        <f t="shared" si="3"/>
        <v>0.61249999999999993</v>
      </c>
      <c r="G105" s="27">
        <v>0.39600000000000002</v>
      </c>
      <c r="H105" s="27">
        <v>0.39600000000000002</v>
      </c>
      <c r="J105" s="27">
        <f>DetailsDataF_A1!B106/100</f>
        <v>0.4</v>
      </c>
      <c r="L105" s="27">
        <v>0.53249999999999997</v>
      </c>
      <c r="M105" s="27">
        <v>0.08</v>
      </c>
      <c r="O105" s="49">
        <v>0.37</v>
      </c>
    </row>
    <row r="106" spans="1:15" ht="15">
      <c r="A106" s="57">
        <f t="shared" si="4"/>
        <v>2001</v>
      </c>
      <c r="B106" s="56">
        <v>0.38600000000000001</v>
      </c>
      <c r="C106" s="56">
        <f>DetailsDataF_A1!C107/100</f>
        <v>0.4</v>
      </c>
      <c r="D106" s="56">
        <v>0.48499999999999999</v>
      </c>
      <c r="E106" s="56">
        <f t="shared" si="3"/>
        <v>0.60749999999999993</v>
      </c>
      <c r="F106" s="32"/>
      <c r="G106" s="27">
        <v>0.38600000000000001</v>
      </c>
      <c r="H106" s="27">
        <v>0.38600000000000001</v>
      </c>
      <c r="J106" s="27">
        <f>DetailsDataF_A1!B107/100</f>
        <v>0.4</v>
      </c>
      <c r="L106" s="27">
        <v>0.52749999999999997</v>
      </c>
      <c r="M106" s="27">
        <v>0.08</v>
      </c>
      <c r="O106" s="49">
        <v>0.37</v>
      </c>
    </row>
    <row r="107" spans="1:15" ht="15">
      <c r="A107" s="57">
        <f t="shared" si="4"/>
        <v>2002</v>
      </c>
      <c r="B107" s="56">
        <v>0.38600000000000001</v>
      </c>
      <c r="C107" s="56">
        <f>DetailsDataF_A1!C108/100</f>
        <v>0.4</v>
      </c>
      <c r="D107" s="56">
        <v>0.48499999999999999</v>
      </c>
      <c r="E107" s="56">
        <f t="shared" si="3"/>
        <v>0.57579999999999998</v>
      </c>
      <c r="G107" s="27">
        <v>0.38600000000000001</v>
      </c>
      <c r="H107" s="27">
        <v>0.38600000000000001</v>
      </c>
      <c r="J107" s="27">
        <f>DetailsDataF_A1!B108/100</f>
        <v>0.4</v>
      </c>
      <c r="L107" s="27">
        <v>0.49580000000000002</v>
      </c>
      <c r="M107" s="27">
        <v>0.08</v>
      </c>
      <c r="O107" s="49">
        <v>0.37</v>
      </c>
    </row>
    <row r="108" spans="1:15" ht="15">
      <c r="A108" s="57">
        <f t="shared" si="4"/>
        <v>2003</v>
      </c>
      <c r="B108" s="56">
        <v>0.35</v>
      </c>
      <c r="C108" s="56">
        <f>DetailsDataF_A1!C109/100</f>
        <v>0.4</v>
      </c>
      <c r="D108" s="56">
        <v>0.48499999999999999</v>
      </c>
      <c r="E108" s="56">
        <f t="shared" si="3"/>
        <v>0.56089999999999995</v>
      </c>
      <c r="G108" s="27">
        <v>0.35</v>
      </c>
      <c r="H108" s="27">
        <v>0.35</v>
      </c>
      <c r="J108" s="27">
        <f>DetailsDataF_A1!B109/100</f>
        <v>0.4</v>
      </c>
      <c r="L108" s="27">
        <v>0.48089999999999999</v>
      </c>
      <c r="M108" s="27">
        <v>0.08</v>
      </c>
      <c r="O108" s="49">
        <v>0.37</v>
      </c>
    </row>
    <row r="109" spans="1:15" ht="15">
      <c r="A109" s="57">
        <f t="shared" si="4"/>
        <v>2004</v>
      </c>
      <c r="B109" s="56">
        <v>0.35</v>
      </c>
      <c r="C109" s="56">
        <f>DetailsDataF_A1!C110/100</f>
        <v>0.4</v>
      </c>
      <c r="D109" s="56">
        <v>0.45</v>
      </c>
      <c r="E109" s="56">
        <f t="shared" si="3"/>
        <v>0.56089999999999995</v>
      </c>
      <c r="G109" s="27">
        <v>0.35</v>
      </c>
      <c r="H109" s="27">
        <v>0.35</v>
      </c>
      <c r="J109" s="27">
        <f>DetailsDataF_A1!B110/100</f>
        <v>0.4</v>
      </c>
      <c r="L109" s="27">
        <v>0.48089999999999999</v>
      </c>
      <c r="M109" s="27">
        <v>0.08</v>
      </c>
      <c r="O109" s="49">
        <v>0.37</v>
      </c>
    </row>
    <row r="110" spans="1:15" ht="15">
      <c r="A110" s="57">
        <f t="shared" si="4"/>
        <v>2005</v>
      </c>
      <c r="B110" s="56">
        <v>0.35</v>
      </c>
      <c r="C110" s="56">
        <f>DetailsDataF_A1!C111/100</f>
        <v>0.4</v>
      </c>
      <c r="D110" s="56">
        <v>0.42</v>
      </c>
      <c r="E110" s="56">
        <f t="shared" si="3"/>
        <v>0.56089999999999995</v>
      </c>
      <c r="G110" s="27">
        <v>0.35</v>
      </c>
      <c r="H110" s="27">
        <v>0.35</v>
      </c>
      <c r="J110" s="27">
        <f>DetailsDataF_A1!B111/100</f>
        <v>0.4</v>
      </c>
      <c r="L110" s="27">
        <v>0.48089999999999999</v>
      </c>
      <c r="M110" s="27">
        <v>0.08</v>
      </c>
      <c r="O110" s="49">
        <v>0.37</v>
      </c>
    </row>
    <row r="111" spans="1:15" ht="15">
      <c r="A111" s="57">
        <f t="shared" si="4"/>
        <v>2006</v>
      </c>
      <c r="B111" s="56">
        <v>0.35</v>
      </c>
      <c r="C111" s="56">
        <f>DetailsDataF_A1!C112/100</f>
        <v>0.4</v>
      </c>
      <c r="D111" s="56">
        <v>0.42</v>
      </c>
      <c r="E111" s="56">
        <f t="shared" si="3"/>
        <v>0.48000000000000004</v>
      </c>
      <c r="G111" s="27">
        <v>0.35</v>
      </c>
      <c r="H111" s="27">
        <v>0.35</v>
      </c>
      <c r="J111" s="27">
        <f>DetailsDataF_A1!B112/100</f>
        <v>0.4</v>
      </c>
      <c r="L111" s="27">
        <v>0.4</v>
      </c>
      <c r="M111" s="27">
        <v>0.08</v>
      </c>
    </row>
    <row r="112" spans="1:15" ht="15">
      <c r="A112" s="57">
        <f t="shared" si="4"/>
        <v>2007</v>
      </c>
      <c r="B112" s="56">
        <v>0.35</v>
      </c>
      <c r="C112" s="56">
        <f>DetailsDataF_A1!C113/100</f>
        <v>0.4</v>
      </c>
      <c r="D112" s="56">
        <v>0.45</v>
      </c>
      <c r="E112" s="56">
        <f t="shared" si="3"/>
        <v>0.48000000000000004</v>
      </c>
      <c r="G112" s="27">
        <v>0.35</v>
      </c>
      <c r="H112" s="27">
        <v>0.35</v>
      </c>
      <c r="J112" s="27">
        <f>DetailsDataF_A1!B113/100</f>
        <v>0.4</v>
      </c>
      <c r="L112" s="27">
        <v>0.4</v>
      </c>
      <c r="M112" s="27">
        <v>0.08</v>
      </c>
    </row>
    <row r="113" spans="1:13" ht="15">
      <c r="A113" s="57">
        <f t="shared" si="4"/>
        <v>2008</v>
      </c>
      <c r="B113" s="56">
        <v>0.35</v>
      </c>
      <c r="C113" s="56">
        <f>DetailsDataF_A1!C114/100</f>
        <v>0.4</v>
      </c>
      <c r="D113" s="56">
        <v>0.45</v>
      </c>
      <c r="E113" s="56">
        <f t="shared" si="3"/>
        <v>0.48000000000000004</v>
      </c>
      <c r="G113" s="27">
        <v>0.35</v>
      </c>
      <c r="H113" s="27">
        <v>0.35</v>
      </c>
      <c r="J113" s="27">
        <f>DetailsDataF_A1!B114/100</f>
        <v>0.4</v>
      </c>
      <c r="L113" s="27">
        <v>0.4</v>
      </c>
      <c r="M113" s="27">
        <v>0.08</v>
      </c>
    </row>
    <row r="114" spans="1:13" ht="15">
      <c r="A114" s="57">
        <f t="shared" si="4"/>
        <v>2009</v>
      </c>
      <c r="B114" s="56">
        <v>0.35</v>
      </c>
      <c r="C114" s="56">
        <f>DetailsDataF_A1!C115/100</f>
        <v>0.4</v>
      </c>
      <c r="D114" s="56">
        <v>0.45</v>
      </c>
      <c r="E114" s="56">
        <f t="shared" si="3"/>
        <v>0.48000000000000004</v>
      </c>
      <c r="G114" s="27">
        <v>0.35</v>
      </c>
      <c r="H114" s="27">
        <v>0.35</v>
      </c>
      <c r="J114" s="27">
        <f>DetailsDataF_A1!B115/100</f>
        <v>0.4</v>
      </c>
      <c r="L114" s="27">
        <v>0.4</v>
      </c>
      <c r="M114" s="27">
        <v>0.08</v>
      </c>
    </row>
    <row r="115" spans="1:13" ht="15">
      <c r="A115" s="57">
        <f t="shared" si="4"/>
        <v>2010</v>
      </c>
      <c r="B115" s="56">
        <v>0.35</v>
      </c>
      <c r="C115" s="56">
        <f>DetailsDataF_A1!C116/100</f>
        <v>0.5</v>
      </c>
      <c r="D115" s="56">
        <v>0.45</v>
      </c>
      <c r="E115" s="56">
        <f t="shared" si="3"/>
        <v>0.49</v>
      </c>
      <c r="G115" s="27">
        <v>0.35</v>
      </c>
      <c r="H115" s="27">
        <v>0.35</v>
      </c>
      <c r="J115" s="27">
        <f>DetailsDataF_A1!B116/100</f>
        <v>0.5</v>
      </c>
      <c r="L115" s="27">
        <v>0.41</v>
      </c>
      <c r="M115" s="27">
        <v>0.08</v>
      </c>
    </row>
    <row r="116" spans="1:13" ht="15">
      <c r="A116" s="57">
        <f t="shared" si="4"/>
        <v>2011</v>
      </c>
      <c r="B116" s="56">
        <v>0.35</v>
      </c>
      <c r="C116" s="56">
        <f>DetailsDataF_A1!C117/100</f>
        <v>0.5</v>
      </c>
      <c r="D116" s="56">
        <v>0.45</v>
      </c>
      <c r="E116" s="56">
        <f t="shared" si="3"/>
        <v>0.49</v>
      </c>
      <c r="G116" s="27">
        <v>0.35</v>
      </c>
      <c r="H116" s="27">
        <v>0.35</v>
      </c>
      <c r="J116" s="27">
        <f>DetailsDataF_A1!B117/100</f>
        <v>0.5</v>
      </c>
      <c r="L116" s="27">
        <v>0.41</v>
      </c>
      <c r="M116" s="27">
        <v>0.08</v>
      </c>
    </row>
    <row r="117" spans="1:13" ht="15">
      <c r="A117" s="57">
        <f t="shared" si="4"/>
        <v>2012</v>
      </c>
      <c r="B117" s="56">
        <v>0.35</v>
      </c>
      <c r="C117" s="56">
        <v>0.5</v>
      </c>
      <c r="D117" s="56">
        <v>0.45</v>
      </c>
      <c r="E117" s="56">
        <f>L117+M117</f>
        <v>0.53</v>
      </c>
      <c r="G117" s="27">
        <f>B117</f>
        <v>0.35</v>
      </c>
      <c r="J117" s="27">
        <f>C117</f>
        <v>0.5</v>
      </c>
      <c r="L117" s="27">
        <v>0.45</v>
      </c>
      <c r="M117" s="27">
        <v>0.08</v>
      </c>
    </row>
    <row r="118" spans="1:13" ht="16" thickBot="1">
      <c r="A118" s="58">
        <v>2013</v>
      </c>
      <c r="B118" s="59">
        <v>0.39600000000000002</v>
      </c>
      <c r="C118" s="59">
        <v>0.45</v>
      </c>
      <c r="D118" s="59">
        <v>0.45</v>
      </c>
      <c r="E118" s="59">
        <f>L118+M118</f>
        <v>0.53</v>
      </c>
      <c r="G118" s="27">
        <f>B118</f>
        <v>0.39600000000000002</v>
      </c>
      <c r="J118" s="27">
        <f>C118</f>
        <v>0.45</v>
      </c>
      <c r="L118" s="27">
        <v>0.45</v>
      </c>
      <c r="M118" s="27">
        <v>0.08</v>
      </c>
    </row>
    <row r="119" spans="1:13" ht="13" thickTop="1">
      <c r="D119" s="29"/>
    </row>
    <row r="120" spans="1:13">
      <c r="D120" s="29"/>
    </row>
    <row r="121" spans="1:13">
      <c r="A121" s="28" t="s">
        <v>53</v>
      </c>
      <c r="B121" s="32"/>
      <c r="D121" s="29"/>
    </row>
    <row r="122" spans="1:13">
      <c r="A122" s="28" t="s">
        <v>58</v>
      </c>
      <c r="D122" s="29"/>
    </row>
    <row r="123" spans="1:13">
      <c r="A123" s="28" t="s">
        <v>54</v>
      </c>
      <c r="D123" s="29"/>
    </row>
    <row r="124" spans="1:13">
      <c r="A124" s="28" t="s">
        <v>86</v>
      </c>
      <c r="D124" s="29"/>
    </row>
    <row r="125" spans="1:13">
      <c r="D125" s="29"/>
    </row>
    <row r="126" spans="1:13">
      <c r="D126" s="29"/>
    </row>
    <row r="127" spans="1:13">
      <c r="D127" s="29"/>
    </row>
    <row r="128" spans="1:13">
      <c r="D128" s="29"/>
    </row>
    <row r="129" spans="4:4">
      <c r="D129" s="29"/>
    </row>
    <row r="130" spans="4:4">
      <c r="D130" s="29"/>
    </row>
    <row r="131" spans="4:4">
      <c r="D131" s="29"/>
    </row>
    <row r="132" spans="4:4">
      <c r="D132" s="29"/>
    </row>
    <row r="133" spans="4:4">
      <c r="D133" s="29"/>
    </row>
    <row r="134" spans="4:4">
      <c r="D134" s="29"/>
    </row>
    <row r="135" spans="4:4">
      <c r="D135" s="29"/>
    </row>
    <row r="136" spans="4:4">
      <c r="D136" s="29"/>
    </row>
    <row r="137" spans="4:4">
      <c r="D137" s="29"/>
    </row>
    <row r="138" spans="4:4">
      <c r="D138" s="29"/>
    </row>
    <row r="139" spans="4:4">
      <c r="D139" s="29"/>
    </row>
    <row r="140" spans="4:4">
      <c r="D140" s="29"/>
    </row>
    <row r="141" spans="4:4">
      <c r="D141" s="29"/>
    </row>
    <row r="142" spans="4:4">
      <c r="D142" s="29"/>
    </row>
    <row r="143" spans="4:4">
      <c r="D143" s="29"/>
    </row>
    <row r="144" spans="4:4">
      <c r="D144" s="29"/>
    </row>
    <row r="145" spans="4:4">
      <c r="D145" s="29"/>
    </row>
    <row r="146" spans="4:4">
      <c r="D146" s="29"/>
    </row>
    <row r="147" spans="4:4">
      <c r="D147" s="29"/>
    </row>
    <row r="148" spans="4:4">
      <c r="D148" s="29"/>
    </row>
    <row r="149" spans="4:4">
      <c r="D149" s="29"/>
    </row>
    <row r="150" spans="4:4">
      <c r="D150" s="29"/>
    </row>
    <row r="151" spans="4:4">
      <c r="D151" s="29"/>
    </row>
    <row r="152" spans="4:4">
      <c r="D152" s="29"/>
    </row>
    <row r="153" spans="4:4">
      <c r="D153" s="29"/>
    </row>
    <row r="154" spans="4:4">
      <c r="D154" s="29"/>
    </row>
    <row r="155" spans="4:4">
      <c r="D155" s="29"/>
    </row>
    <row r="156" spans="4:4">
      <c r="D156" s="29"/>
    </row>
    <row r="157" spans="4:4">
      <c r="D157" s="29"/>
    </row>
    <row r="158" spans="4:4">
      <c r="D158" s="29"/>
    </row>
    <row r="159" spans="4:4">
      <c r="D159" s="29"/>
    </row>
    <row r="160" spans="4:4">
      <c r="D160" s="29"/>
    </row>
    <row r="161" spans="4:4">
      <c r="D161" s="29"/>
    </row>
    <row r="162" spans="4:4">
      <c r="D162" s="29"/>
    </row>
    <row r="163" spans="4:4">
      <c r="D163" s="29"/>
    </row>
    <row r="164" spans="4:4">
      <c r="D164" s="29"/>
    </row>
    <row r="165" spans="4:4">
      <c r="D165" s="29"/>
    </row>
    <row r="166" spans="4:4">
      <c r="D166" s="29"/>
    </row>
    <row r="167" spans="4:4">
      <c r="D167" s="29"/>
    </row>
    <row r="168" spans="4:4">
      <c r="D168" s="29"/>
    </row>
    <row r="169" spans="4:4">
      <c r="D169" s="29"/>
    </row>
    <row r="170" spans="4:4">
      <c r="D170" s="29"/>
    </row>
    <row r="171" spans="4:4">
      <c r="D171" s="29"/>
    </row>
    <row r="172" spans="4:4">
      <c r="D172" s="29"/>
    </row>
    <row r="173" spans="4:4">
      <c r="D173" s="29"/>
    </row>
  </sheetData>
  <mergeCells count="1">
    <mergeCell ref="A3:E3"/>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78" fitToHeight="2"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73"/>
  <sheetViews>
    <sheetView workbookViewId="0">
      <pane xSplit="1" ySplit="4" topLeftCell="B5" activePane="bottomRight" state="frozen"/>
      <selection pane="topRight" activeCell="B1" sqref="B1"/>
      <selection pane="bottomLeft" activeCell="A10" sqref="A10"/>
      <selection pane="bottomRight" activeCell="A2" sqref="A2"/>
    </sheetView>
  </sheetViews>
  <sheetFormatPr baseColWidth="10" defaultRowHeight="12" x14ac:dyDescent="0"/>
  <cols>
    <col min="1" max="5" width="20.83203125" customWidth="1"/>
  </cols>
  <sheetData>
    <row r="1" spans="1:5" ht="15">
      <c r="A1" s="66" t="s">
        <v>157</v>
      </c>
    </row>
    <row r="2" spans="1:5" ht="13" thickBot="1">
      <c r="B2" s="30"/>
      <c r="C2" s="30"/>
      <c r="D2" s="30"/>
      <c r="E2" s="30"/>
    </row>
    <row r="3" spans="1:5" ht="60" customHeight="1" thickTop="1" thickBot="1">
      <c r="A3" s="15" t="s">
        <v>89</v>
      </c>
      <c r="B3" s="14"/>
      <c r="C3" s="14"/>
      <c r="D3" s="14"/>
      <c r="E3" s="13"/>
    </row>
    <row r="4" spans="1:5" ht="70" customHeight="1" thickTop="1" thickBot="1">
      <c r="A4" s="53"/>
      <c r="B4" s="61" t="s">
        <v>0</v>
      </c>
      <c r="C4" s="61" t="s">
        <v>1</v>
      </c>
      <c r="D4" s="61" t="s">
        <v>88</v>
      </c>
      <c r="E4" s="61" t="s">
        <v>2</v>
      </c>
    </row>
    <row r="5" spans="1:5" ht="16" thickTop="1">
      <c r="A5" s="54">
        <v>1900</v>
      </c>
      <c r="B5" s="55">
        <v>0</v>
      </c>
      <c r="C5" s="55">
        <f>DetailsDataF_A2!B20/100</f>
        <v>0.08</v>
      </c>
      <c r="D5" s="55">
        <v>0</v>
      </c>
      <c r="E5" s="55">
        <v>0.02</v>
      </c>
    </row>
    <row r="6" spans="1:5" ht="15">
      <c r="A6" s="57">
        <f>A5+1</f>
        <v>1901</v>
      </c>
      <c r="B6" s="56">
        <v>0</v>
      </c>
      <c r="C6" s="56">
        <f>DetailsDataF_A2!B21/100</f>
        <v>0.08</v>
      </c>
      <c r="D6" s="56">
        <v>0</v>
      </c>
      <c r="E6" s="56">
        <v>0.05</v>
      </c>
    </row>
    <row r="7" spans="1:5" ht="15">
      <c r="A7" s="57">
        <f t="shared" ref="A7:A70" si="0">A6+1</f>
        <v>1902</v>
      </c>
      <c r="B7" s="56">
        <v>0</v>
      </c>
      <c r="C7" s="56">
        <f>DetailsDataF_A2!B22/100</f>
        <v>0.08</v>
      </c>
      <c r="D7" s="56">
        <v>0</v>
      </c>
      <c r="E7" s="56">
        <v>0.05</v>
      </c>
    </row>
    <row r="8" spans="1:5" ht="15">
      <c r="A8" s="57">
        <f t="shared" si="0"/>
        <v>1903</v>
      </c>
      <c r="B8" s="56">
        <v>0</v>
      </c>
      <c r="C8" s="56">
        <f>DetailsDataF_A2!B23/100</f>
        <v>0.08</v>
      </c>
      <c r="D8" s="56">
        <v>0</v>
      </c>
      <c r="E8" s="56">
        <v>0.05</v>
      </c>
    </row>
    <row r="9" spans="1:5" ht="15">
      <c r="A9" s="57">
        <f t="shared" si="0"/>
        <v>1904</v>
      </c>
      <c r="B9" s="56">
        <v>0</v>
      </c>
      <c r="C9" s="56">
        <f>DetailsDataF_A2!B24/100</f>
        <v>0.08</v>
      </c>
      <c r="D9" s="56">
        <v>0</v>
      </c>
      <c r="E9" s="56">
        <v>0.05</v>
      </c>
    </row>
    <row r="10" spans="1:5" ht="15">
      <c r="A10" s="57">
        <f t="shared" si="0"/>
        <v>1905</v>
      </c>
      <c r="B10" s="56">
        <v>0</v>
      </c>
      <c r="C10" s="56">
        <f>DetailsDataF_A2!B25/100</f>
        <v>0.08</v>
      </c>
      <c r="D10" s="56">
        <v>0</v>
      </c>
      <c r="E10" s="56">
        <v>0.05</v>
      </c>
    </row>
    <row r="11" spans="1:5" ht="15">
      <c r="A11" s="57">
        <f t="shared" si="0"/>
        <v>1906</v>
      </c>
      <c r="B11" s="56">
        <v>0</v>
      </c>
      <c r="C11" s="56">
        <f>DetailsDataF_A2!B26/100</f>
        <v>0.08</v>
      </c>
      <c r="D11" s="56">
        <v>0</v>
      </c>
      <c r="E11" s="56">
        <v>0.05</v>
      </c>
    </row>
    <row r="12" spans="1:5" ht="15">
      <c r="A12" s="57">
        <f t="shared" si="0"/>
        <v>1907</v>
      </c>
      <c r="B12" s="56">
        <v>0</v>
      </c>
      <c r="C12" s="56">
        <f>DetailsDataF_A2!B27/100</f>
        <v>0.15</v>
      </c>
      <c r="D12" s="56">
        <v>0</v>
      </c>
      <c r="E12" s="56">
        <v>0.05</v>
      </c>
    </row>
    <row r="13" spans="1:5" ht="15">
      <c r="A13" s="57">
        <f t="shared" si="0"/>
        <v>1908</v>
      </c>
      <c r="B13" s="56">
        <v>0</v>
      </c>
      <c r="C13" s="56">
        <f>DetailsDataF_A2!B28/100</f>
        <v>0.15</v>
      </c>
      <c r="D13" s="56">
        <v>0</v>
      </c>
      <c r="E13" s="56">
        <v>0.05</v>
      </c>
    </row>
    <row r="14" spans="1:5" ht="15">
      <c r="A14" s="57">
        <f t="shared" si="0"/>
        <v>1909</v>
      </c>
      <c r="B14" s="56">
        <v>0</v>
      </c>
      <c r="C14" s="56">
        <f>DetailsDataF_A2!B29/100</f>
        <v>0.15</v>
      </c>
      <c r="D14" s="56">
        <v>0</v>
      </c>
      <c r="E14" s="56">
        <v>0.05</v>
      </c>
    </row>
    <row r="15" spans="1:5" ht="15">
      <c r="A15" s="57">
        <f t="shared" si="0"/>
        <v>1910</v>
      </c>
      <c r="B15" s="56">
        <v>0</v>
      </c>
      <c r="C15" s="56">
        <f>DetailsDataF_A2!B30/100</f>
        <v>0.15</v>
      </c>
      <c r="D15" s="56">
        <v>0</v>
      </c>
      <c r="E15" s="56">
        <v>6.5000000000000002E-2</v>
      </c>
    </row>
    <row r="16" spans="1:5" ht="15">
      <c r="A16" s="57">
        <f t="shared" si="0"/>
        <v>1911</v>
      </c>
      <c r="B16" s="56">
        <v>0</v>
      </c>
      <c r="C16" s="56">
        <f>DetailsDataF_A2!B31/100</f>
        <v>0.15</v>
      </c>
      <c r="D16" s="56">
        <v>0</v>
      </c>
      <c r="E16" s="56">
        <v>6.5000000000000002E-2</v>
      </c>
    </row>
    <row r="17" spans="1:5" ht="15">
      <c r="A17" s="57">
        <f t="shared" si="0"/>
        <v>1912</v>
      </c>
      <c r="B17" s="56">
        <v>0</v>
      </c>
      <c r="C17" s="56">
        <f>DetailsDataF_A2!B32/100</f>
        <v>0.15</v>
      </c>
      <c r="D17" s="56">
        <v>0</v>
      </c>
      <c r="E17" s="56">
        <v>6.5000000000000002E-2</v>
      </c>
    </row>
    <row r="18" spans="1:5" ht="15">
      <c r="A18" s="57">
        <f t="shared" si="0"/>
        <v>1913</v>
      </c>
      <c r="B18" s="56">
        <v>0</v>
      </c>
      <c r="C18" s="56">
        <f>DetailsDataF_A2!B33/100</f>
        <v>0.15</v>
      </c>
      <c r="D18" s="56">
        <v>0</v>
      </c>
      <c r="E18" s="56">
        <v>6.5000000000000002E-2</v>
      </c>
    </row>
    <row r="19" spans="1:5" ht="15">
      <c r="A19" s="57">
        <f t="shared" si="0"/>
        <v>1914</v>
      </c>
      <c r="B19" s="56">
        <v>0</v>
      </c>
      <c r="C19" s="56">
        <f>DetailsDataF_A2!B34/100</f>
        <v>0.2</v>
      </c>
      <c r="D19" s="56">
        <v>0</v>
      </c>
      <c r="E19" s="56">
        <v>6.5000000000000002E-2</v>
      </c>
    </row>
    <row r="20" spans="1:5" ht="15">
      <c r="A20" s="57">
        <f t="shared" si="0"/>
        <v>1915</v>
      </c>
      <c r="B20" s="56">
        <v>0</v>
      </c>
      <c r="C20" s="56">
        <f>DetailsDataF_A2!B35/100</f>
        <v>0.2</v>
      </c>
      <c r="D20" s="56">
        <v>0</v>
      </c>
      <c r="E20" s="56">
        <v>6.5000000000000002E-2</v>
      </c>
    </row>
    <row r="21" spans="1:5" ht="15">
      <c r="A21" s="57">
        <f t="shared" si="0"/>
        <v>1916</v>
      </c>
      <c r="B21" s="56">
        <v>0.1</v>
      </c>
      <c r="C21" s="56">
        <f>DetailsDataF_A2!B36/100</f>
        <v>0.2</v>
      </c>
      <c r="D21" s="56">
        <v>0</v>
      </c>
      <c r="E21" s="56">
        <v>6.5000000000000002E-2</v>
      </c>
    </row>
    <row r="22" spans="1:5" ht="15">
      <c r="A22" s="57">
        <f t="shared" si="0"/>
        <v>1917</v>
      </c>
      <c r="B22" s="56">
        <v>0.16667000000000001</v>
      </c>
      <c r="C22" s="56">
        <f>DetailsDataF_A2!B37/100</f>
        <v>0.2</v>
      </c>
      <c r="D22" s="56">
        <v>0</v>
      </c>
      <c r="E22" s="56">
        <v>0.18</v>
      </c>
    </row>
    <row r="23" spans="1:5" ht="15">
      <c r="A23" s="57">
        <f t="shared" si="0"/>
        <v>1918</v>
      </c>
      <c r="B23" s="56">
        <v>0.25</v>
      </c>
      <c r="C23" s="56">
        <f>DetailsDataF_A2!B38/100</f>
        <v>0.2</v>
      </c>
      <c r="D23" s="56">
        <v>0</v>
      </c>
      <c r="E23" s="56">
        <v>0.18</v>
      </c>
    </row>
    <row r="24" spans="1:5" ht="15">
      <c r="A24" s="57">
        <f t="shared" si="0"/>
        <v>1919</v>
      </c>
      <c r="B24" s="56">
        <v>0.25</v>
      </c>
      <c r="C24" s="56">
        <f>DetailsDataF_A2!B39/100</f>
        <v>0.4</v>
      </c>
      <c r="D24" s="56">
        <v>0.35</v>
      </c>
      <c r="E24" s="56">
        <v>0.18</v>
      </c>
    </row>
    <row r="25" spans="1:5" ht="15">
      <c r="A25" s="57">
        <f t="shared" si="0"/>
        <v>1920</v>
      </c>
      <c r="B25" s="56">
        <v>0.25</v>
      </c>
      <c r="C25" s="56">
        <f>DetailsDataF_A2!B40/100</f>
        <v>0.4</v>
      </c>
      <c r="D25" s="56">
        <v>0.35</v>
      </c>
      <c r="E25" s="56">
        <v>0.28999999999999998</v>
      </c>
    </row>
    <row r="26" spans="1:5" ht="15">
      <c r="A26" s="57">
        <f t="shared" si="0"/>
        <v>1921</v>
      </c>
      <c r="B26" s="56">
        <v>0.25</v>
      </c>
      <c r="C26" s="56">
        <f>DetailsDataF_A2!B41/100</f>
        <v>0.4</v>
      </c>
      <c r="D26" s="56">
        <v>0.35</v>
      </c>
      <c r="E26" s="56">
        <v>0.28999999999999998</v>
      </c>
    </row>
    <row r="27" spans="1:5" ht="15">
      <c r="A27" s="57">
        <f t="shared" si="0"/>
        <v>1922</v>
      </c>
      <c r="B27" s="56">
        <v>0.25</v>
      </c>
      <c r="C27" s="56">
        <f>DetailsDataF_A2!B42/100</f>
        <v>0.4</v>
      </c>
      <c r="D27" s="56">
        <v>0.15</v>
      </c>
      <c r="E27" s="56">
        <v>0.28999999999999998</v>
      </c>
    </row>
    <row r="28" spans="1:5" ht="15">
      <c r="A28" s="57">
        <f t="shared" si="0"/>
        <v>1923</v>
      </c>
      <c r="B28" s="56">
        <v>0.25</v>
      </c>
      <c r="C28" s="56">
        <f>DetailsDataF_A2!B43/100</f>
        <v>0.4</v>
      </c>
      <c r="D28" s="56">
        <v>0.15</v>
      </c>
      <c r="E28" s="56">
        <v>0.28999999999999998</v>
      </c>
    </row>
    <row r="29" spans="1:5" ht="15">
      <c r="A29" s="57">
        <f t="shared" si="0"/>
        <v>1924</v>
      </c>
      <c r="B29" s="56">
        <v>0.33750000000000002</v>
      </c>
      <c r="C29" s="56">
        <f>DetailsDataF_A2!B44/100</f>
        <v>0.4</v>
      </c>
      <c r="D29" s="56">
        <v>0.15</v>
      </c>
      <c r="E29" s="56">
        <v>0.28999999999999998</v>
      </c>
    </row>
    <row r="30" spans="1:5" ht="15">
      <c r="A30" s="57">
        <f t="shared" si="0"/>
        <v>1925</v>
      </c>
      <c r="B30" s="56">
        <v>0.4</v>
      </c>
      <c r="C30" s="56">
        <f>DetailsDataF_A2!B45/100</f>
        <v>0.4</v>
      </c>
      <c r="D30" s="56">
        <v>0.15</v>
      </c>
      <c r="E30" s="56">
        <v>0.28999999999999998</v>
      </c>
    </row>
    <row r="31" spans="1:5" ht="15">
      <c r="A31" s="57">
        <f t="shared" si="0"/>
        <v>1926</v>
      </c>
      <c r="B31" s="56">
        <v>0.23330000000000001</v>
      </c>
      <c r="C31" s="56">
        <f>DetailsDataF_A2!B46/100</f>
        <v>0.4</v>
      </c>
      <c r="D31" s="56">
        <v>0.15</v>
      </c>
      <c r="E31" s="56">
        <v>0.28999999999999998</v>
      </c>
    </row>
    <row r="32" spans="1:5" ht="15">
      <c r="A32" s="57">
        <f t="shared" si="0"/>
        <v>1927</v>
      </c>
      <c r="B32" s="56">
        <v>0.2</v>
      </c>
      <c r="C32" s="56">
        <f>DetailsDataF_A2!B47/100</f>
        <v>0.4</v>
      </c>
      <c r="D32" s="56">
        <v>0.15</v>
      </c>
      <c r="E32" s="56">
        <v>0.25</v>
      </c>
    </row>
    <row r="33" spans="1:6" ht="15">
      <c r="A33" s="57">
        <f t="shared" si="0"/>
        <v>1928</v>
      </c>
      <c r="B33" s="56">
        <v>0.2</v>
      </c>
      <c r="C33" s="56">
        <f>DetailsDataF_A2!B48/100</f>
        <v>0.4</v>
      </c>
      <c r="D33" s="56">
        <v>0.15</v>
      </c>
      <c r="E33" s="56">
        <v>0.25</v>
      </c>
    </row>
    <row r="34" spans="1:6" ht="15">
      <c r="A34" s="57">
        <f t="shared" si="0"/>
        <v>1929</v>
      </c>
      <c r="B34" s="56">
        <v>0.2</v>
      </c>
      <c r="C34" s="56">
        <f>DetailsDataF_A2!B49/100</f>
        <v>0.4</v>
      </c>
      <c r="D34" s="56">
        <v>0.15</v>
      </c>
      <c r="E34" s="56">
        <v>0.25</v>
      </c>
    </row>
    <row r="35" spans="1:6" ht="15">
      <c r="A35" s="57">
        <f t="shared" si="0"/>
        <v>1930</v>
      </c>
      <c r="B35" s="56">
        <v>0.2</v>
      </c>
      <c r="C35" s="56">
        <f>DetailsDataF_A2!B50/100</f>
        <v>0.5</v>
      </c>
      <c r="D35" s="56">
        <v>0.15</v>
      </c>
      <c r="E35" s="56">
        <v>0.25</v>
      </c>
    </row>
    <row r="36" spans="1:6" ht="15">
      <c r="A36" s="57">
        <f t="shared" si="0"/>
        <v>1931</v>
      </c>
      <c r="B36" s="56">
        <v>0.2</v>
      </c>
      <c r="C36" s="56">
        <f>DetailsDataF_A2!B51/100</f>
        <v>0.5</v>
      </c>
      <c r="D36" s="56">
        <v>0.15</v>
      </c>
      <c r="E36" s="56">
        <v>0.25</v>
      </c>
    </row>
    <row r="37" spans="1:6" ht="15">
      <c r="A37" s="57">
        <f t="shared" si="0"/>
        <v>1932</v>
      </c>
      <c r="B37" s="56">
        <v>0.34583000000000003</v>
      </c>
      <c r="C37" s="56">
        <f>DetailsDataF_A2!B52/100</f>
        <v>0.5</v>
      </c>
      <c r="D37" s="56">
        <v>0.15</v>
      </c>
      <c r="E37" s="56">
        <v>0.25</v>
      </c>
      <c r="F37" s="32"/>
    </row>
    <row r="38" spans="1:6" ht="15">
      <c r="A38" s="57">
        <f t="shared" si="0"/>
        <v>1933</v>
      </c>
      <c r="B38" s="56">
        <v>0.45</v>
      </c>
      <c r="C38" s="56">
        <f>DetailsDataF_A2!B53/100</f>
        <v>0.5</v>
      </c>
      <c r="D38" s="56">
        <v>0.15</v>
      </c>
      <c r="E38" s="56">
        <v>0.25</v>
      </c>
    </row>
    <row r="39" spans="1:6" ht="15">
      <c r="A39" s="57">
        <f t="shared" si="0"/>
        <v>1934</v>
      </c>
      <c r="B39" s="56">
        <v>0.54583000000000004</v>
      </c>
      <c r="C39" s="56">
        <f>DetailsDataF_A2!B54/100</f>
        <v>0.5</v>
      </c>
      <c r="D39" s="56">
        <v>0.15</v>
      </c>
      <c r="E39" s="56">
        <v>0.25</v>
      </c>
    </row>
    <row r="40" spans="1:6" ht="15">
      <c r="A40" s="57">
        <f t="shared" si="0"/>
        <v>1935</v>
      </c>
      <c r="B40" s="56">
        <v>0.63332999999999995</v>
      </c>
      <c r="C40" s="56">
        <f>DetailsDataF_A2!B55/100</f>
        <v>0.5</v>
      </c>
      <c r="D40" s="56">
        <v>0.15</v>
      </c>
      <c r="E40" s="56">
        <v>0.25</v>
      </c>
    </row>
    <row r="41" spans="1:6" ht="15">
      <c r="A41" s="57">
        <f t="shared" si="0"/>
        <v>1936</v>
      </c>
      <c r="B41" s="56">
        <v>0.7</v>
      </c>
      <c r="C41" s="56">
        <f>DetailsDataF_A2!B56/100</f>
        <v>0.5</v>
      </c>
      <c r="D41" s="56">
        <v>0.15</v>
      </c>
      <c r="E41" s="56">
        <v>0.25</v>
      </c>
    </row>
    <row r="42" spans="1:6" ht="15">
      <c r="A42" s="57">
        <f t="shared" si="0"/>
        <v>1937</v>
      </c>
      <c r="B42" s="56">
        <v>0.7</v>
      </c>
      <c r="C42" s="56">
        <f>DetailsDataF_A2!B57/100</f>
        <v>0.5</v>
      </c>
      <c r="D42" s="56">
        <v>0.15</v>
      </c>
      <c r="E42" s="56">
        <v>0.25</v>
      </c>
    </row>
    <row r="43" spans="1:6" ht="15">
      <c r="A43" s="57">
        <f t="shared" si="0"/>
        <v>1938</v>
      </c>
      <c r="B43" s="56">
        <v>0.7</v>
      </c>
      <c r="C43" s="56">
        <f>DetailsDataF_A2!B58/100</f>
        <v>0.5</v>
      </c>
      <c r="D43" s="56">
        <v>0.15</v>
      </c>
      <c r="E43" s="56">
        <v>0.25</v>
      </c>
    </row>
    <row r="44" spans="1:6" ht="15">
      <c r="A44" s="57">
        <f t="shared" si="0"/>
        <v>1939</v>
      </c>
      <c r="B44" s="56">
        <v>0.7</v>
      </c>
      <c r="C44" s="56">
        <f>DetailsDataF_A2!B59/100</f>
        <v>0.55000000000000004</v>
      </c>
      <c r="D44" s="56">
        <v>0.15</v>
      </c>
      <c r="E44" s="56">
        <v>0.25</v>
      </c>
    </row>
    <row r="45" spans="1:6" ht="15">
      <c r="A45" s="57">
        <f t="shared" si="0"/>
        <v>1940</v>
      </c>
      <c r="B45" s="56">
        <v>0.73499999999999999</v>
      </c>
      <c r="C45" s="56">
        <f>DetailsDataF_A2!B60/100</f>
        <v>0.65</v>
      </c>
      <c r="D45" s="56">
        <v>0.15</v>
      </c>
      <c r="E45" s="56">
        <v>0.25</v>
      </c>
    </row>
    <row r="46" spans="1:6" ht="15">
      <c r="A46" s="57">
        <f t="shared" si="0"/>
        <v>1941</v>
      </c>
      <c r="B46" s="56">
        <v>0.77</v>
      </c>
      <c r="C46" s="56">
        <f>DetailsDataF_A2!B61/100</f>
        <v>0.65</v>
      </c>
      <c r="D46" s="56">
        <v>0.15</v>
      </c>
      <c r="E46" s="56">
        <v>0.25</v>
      </c>
    </row>
    <row r="47" spans="1:6" ht="15">
      <c r="A47" s="57">
        <f t="shared" si="0"/>
        <v>1942</v>
      </c>
      <c r="B47" s="56">
        <v>0.77</v>
      </c>
      <c r="C47" s="56">
        <f>DetailsDataF_A2!B62/100</f>
        <v>0.65</v>
      </c>
      <c r="D47" s="56">
        <v>0.15</v>
      </c>
      <c r="E47" s="56">
        <v>0.25</v>
      </c>
    </row>
    <row r="48" spans="1:6" ht="15">
      <c r="A48" s="57">
        <f t="shared" si="0"/>
        <v>1943</v>
      </c>
      <c r="B48" s="56">
        <v>0.77</v>
      </c>
      <c r="C48" s="56">
        <f>DetailsDataF_A2!B63/100</f>
        <v>0.65</v>
      </c>
      <c r="D48" s="56">
        <v>0.15</v>
      </c>
      <c r="E48" s="56">
        <v>0.25</v>
      </c>
    </row>
    <row r="49" spans="1:5" ht="15">
      <c r="A49" s="57">
        <f t="shared" si="0"/>
        <v>1944</v>
      </c>
      <c r="B49" s="56">
        <v>0.77</v>
      </c>
      <c r="C49" s="56">
        <f>DetailsDataF_A2!B64/100</f>
        <v>0.65</v>
      </c>
      <c r="D49" s="56">
        <v>0.15</v>
      </c>
      <c r="E49" s="56">
        <v>0.25</v>
      </c>
    </row>
    <row r="50" spans="1:5" ht="15">
      <c r="A50" s="57">
        <f t="shared" si="0"/>
        <v>1945</v>
      </c>
      <c r="B50" s="56">
        <v>0.77</v>
      </c>
      <c r="C50" s="56">
        <f>DetailsDataF_A2!B65/100</f>
        <v>0.65</v>
      </c>
      <c r="D50" s="56">
        <v>0.15</v>
      </c>
      <c r="E50" s="56">
        <v>0.25</v>
      </c>
    </row>
    <row r="51" spans="1:5" ht="15">
      <c r="A51" s="57">
        <f t="shared" si="0"/>
        <v>1946</v>
      </c>
      <c r="B51" s="56">
        <v>0.77</v>
      </c>
      <c r="C51" s="56">
        <f>DetailsDataF_A2!B66/100</f>
        <v>0.75</v>
      </c>
      <c r="D51" s="56">
        <v>0.6</v>
      </c>
      <c r="E51" s="56">
        <v>0.25</v>
      </c>
    </row>
    <row r="52" spans="1:5" ht="15">
      <c r="A52" s="57">
        <f t="shared" si="0"/>
        <v>1947</v>
      </c>
      <c r="B52" s="56">
        <v>0.77</v>
      </c>
      <c r="C52" s="56">
        <f>DetailsDataF_A2!B67/100</f>
        <v>0.75</v>
      </c>
      <c r="D52" s="56">
        <v>0.6</v>
      </c>
      <c r="E52" s="56">
        <v>0.25</v>
      </c>
    </row>
    <row r="53" spans="1:5" ht="15">
      <c r="A53" s="57">
        <f t="shared" si="0"/>
        <v>1948</v>
      </c>
      <c r="B53" s="56">
        <v>0.77</v>
      </c>
      <c r="C53" s="56">
        <f>DetailsDataF_A2!B68/100</f>
        <v>0.75</v>
      </c>
      <c r="D53" s="56">
        <v>0.6</v>
      </c>
      <c r="E53" s="56">
        <v>0.25</v>
      </c>
    </row>
    <row r="54" spans="1:5" ht="15">
      <c r="A54" s="57">
        <f t="shared" si="0"/>
        <v>1949</v>
      </c>
      <c r="B54" s="56">
        <v>0.77</v>
      </c>
      <c r="C54" s="56">
        <f>DetailsDataF_A2!B69/100</f>
        <v>0.8</v>
      </c>
      <c r="D54" s="56">
        <v>0.38</v>
      </c>
      <c r="E54" s="56">
        <v>0.25</v>
      </c>
    </row>
    <row r="55" spans="1:5" ht="15">
      <c r="A55" s="57">
        <f t="shared" si="0"/>
        <v>1950</v>
      </c>
      <c r="B55" s="56">
        <v>0.77</v>
      </c>
      <c r="C55" s="56">
        <f>DetailsDataF_A2!B70/100</f>
        <v>0.8</v>
      </c>
      <c r="D55" s="56">
        <v>0.38</v>
      </c>
      <c r="E55" s="56">
        <v>0.25</v>
      </c>
    </row>
    <row r="56" spans="1:5" ht="15">
      <c r="A56" s="57">
        <f t="shared" si="0"/>
        <v>1951</v>
      </c>
      <c r="B56" s="56">
        <v>0.77</v>
      </c>
      <c r="C56" s="56">
        <f>DetailsDataF_A2!B71/100</f>
        <v>0.8</v>
      </c>
      <c r="D56" s="56">
        <v>0.38</v>
      </c>
      <c r="E56" s="56">
        <v>0.25</v>
      </c>
    </row>
    <row r="57" spans="1:5" ht="15">
      <c r="A57" s="57">
        <f t="shared" si="0"/>
        <v>1952</v>
      </c>
      <c r="B57" s="56">
        <v>0.77</v>
      </c>
      <c r="C57" s="56">
        <f>DetailsDataF_A2!B72/100</f>
        <v>0.8</v>
      </c>
      <c r="D57" s="56">
        <v>0.38</v>
      </c>
      <c r="E57" s="56">
        <v>0.25</v>
      </c>
    </row>
    <row r="58" spans="1:5" ht="15">
      <c r="A58" s="57">
        <f t="shared" si="0"/>
        <v>1953</v>
      </c>
      <c r="B58" s="56">
        <v>0.77</v>
      </c>
      <c r="C58" s="56">
        <f>DetailsDataF_A2!B73/100</f>
        <v>0.8</v>
      </c>
      <c r="D58" s="56">
        <v>0.38</v>
      </c>
      <c r="E58" s="56">
        <v>0.25</v>
      </c>
    </row>
    <row r="59" spans="1:5" ht="15">
      <c r="A59" s="57">
        <f t="shared" si="0"/>
        <v>1954</v>
      </c>
      <c r="B59" s="56">
        <v>0.77</v>
      </c>
      <c r="C59" s="56">
        <f>DetailsDataF_A2!B74/100</f>
        <v>0.8</v>
      </c>
      <c r="D59" s="56">
        <v>0.15</v>
      </c>
      <c r="E59" s="56">
        <v>0.25</v>
      </c>
    </row>
    <row r="60" spans="1:5" ht="15">
      <c r="A60" s="57">
        <f t="shared" si="0"/>
        <v>1955</v>
      </c>
      <c r="B60" s="56">
        <v>0.77</v>
      </c>
      <c r="C60" s="56">
        <f>DetailsDataF_A2!B75/100</f>
        <v>0.8</v>
      </c>
      <c r="D60" s="56">
        <v>0.15</v>
      </c>
      <c r="E60" s="56">
        <v>0.25</v>
      </c>
    </row>
    <row r="61" spans="1:5" ht="15">
      <c r="A61" s="57">
        <f t="shared" si="0"/>
        <v>1956</v>
      </c>
      <c r="B61" s="56">
        <v>0.77</v>
      </c>
      <c r="C61" s="56">
        <f>DetailsDataF_A2!B76/100</f>
        <v>0.8</v>
      </c>
      <c r="D61" s="56">
        <v>0.15</v>
      </c>
      <c r="E61" s="56">
        <v>0.25</v>
      </c>
    </row>
    <row r="62" spans="1:5" ht="15">
      <c r="A62" s="57">
        <f t="shared" si="0"/>
        <v>1957</v>
      </c>
      <c r="B62" s="56">
        <v>0.77</v>
      </c>
      <c r="C62" s="56">
        <f>DetailsDataF_A2!B77/100</f>
        <v>0.8</v>
      </c>
      <c r="D62" s="56">
        <v>0.15</v>
      </c>
      <c r="E62" s="56">
        <v>0.25</v>
      </c>
    </row>
    <row r="63" spans="1:5" ht="15">
      <c r="A63" s="57">
        <f t="shared" si="0"/>
        <v>1958</v>
      </c>
      <c r="B63" s="56">
        <v>0.77</v>
      </c>
      <c r="C63" s="56">
        <f>DetailsDataF_A2!B78/100</f>
        <v>0.8</v>
      </c>
      <c r="D63" s="56">
        <v>0.15</v>
      </c>
      <c r="E63" s="56">
        <v>0.25</v>
      </c>
    </row>
    <row r="64" spans="1:5" ht="15">
      <c r="A64" s="57">
        <f t="shared" si="0"/>
        <v>1959</v>
      </c>
      <c r="B64" s="56">
        <v>0.77</v>
      </c>
      <c r="C64" s="56">
        <f>DetailsDataF_A2!B79/100</f>
        <v>0.8</v>
      </c>
      <c r="D64" s="56">
        <v>0.15</v>
      </c>
      <c r="E64" s="56">
        <v>0.15</v>
      </c>
    </row>
    <row r="65" spans="1:5" ht="15">
      <c r="A65" s="57">
        <f t="shared" si="0"/>
        <v>1960</v>
      </c>
      <c r="B65" s="56">
        <v>0.77</v>
      </c>
      <c r="C65" s="56">
        <f>DetailsDataF_A2!B80/100</f>
        <v>0.8</v>
      </c>
      <c r="D65" s="56">
        <v>0.15</v>
      </c>
      <c r="E65" s="56">
        <v>0.15</v>
      </c>
    </row>
    <row r="66" spans="1:5" ht="15">
      <c r="A66" s="57">
        <f t="shared" si="0"/>
        <v>1961</v>
      </c>
      <c r="B66" s="56">
        <v>0.77</v>
      </c>
      <c r="C66" s="56">
        <f>DetailsDataF_A2!B81/100</f>
        <v>0.8</v>
      </c>
      <c r="D66" s="56">
        <v>0.15</v>
      </c>
      <c r="E66" s="56">
        <v>0.15</v>
      </c>
    </row>
    <row r="67" spans="1:5" ht="15">
      <c r="A67" s="57">
        <f t="shared" si="0"/>
        <v>1962</v>
      </c>
      <c r="B67" s="56">
        <v>0.77</v>
      </c>
      <c r="C67" s="56">
        <f>DetailsDataF_A2!B82/100</f>
        <v>0.8</v>
      </c>
      <c r="D67" s="56">
        <v>0.15</v>
      </c>
      <c r="E67" s="56">
        <v>0.15</v>
      </c>
    </row>
    <row r="68" spans="1:5" ht="15">
      <c r="A68" s="57">
        <f t="shared" si="0"/>
        <v>1963</v>
      </c>
      <c r="B68" s="56">
        <v>0.77</v>
      </c>
      <c r="C68" s="56">
        <f>DetailsDataF_A2!B83/100</f>
        <v>0.8</v>
      </c>
      <c r="D68" s="56">
        <v>0.15</v>
      </c>
      <c r="E68" s="56">
        <v>0.15</v>
      </c>
    </row>
    <row r="69" spans="1:5" ht="15">
      <c r="A69" s="57">
        <f t="shared" si="0"/>
        <v>1964</v>
      </c>
      <c r="B69" s="56">
        <v>0.77</v>
      </c>
      <c r="C69" s="56">
        <f>DetailsDataF_A2!B84/100</f>
        <v>0.8</v>
      </c>
      <c r="D69" s="56">
        <v>0.15</v>
      </c>
      <c r="E69" s="56">
        <v>0.15</v>
      </c>
    </row>
    <row r="70" spans="1:5" ht="15">
      <c r="A70" s="57">
        <f t="shared" si="0"/>
        <v>1965</v>
      </c>
      <c r="B70" s="56">
        <v>0.77</v>
      </c>
      <c r="C70" s="56">
        <f>DetailsDataF_A2!B85/100</f>
        <v>0.8</v>
      </c>
      <c r="D70" s="56">
        <v>0.15</v>
      </c>
      <c r="E70" s="56">
        <v>0.15</v>
      </c>
    </row>
    <row r="71" spans="1:5" ht="15">
      <c r="A71" s="57">
        <f t="shared" ref="A71:A118" si="1">A70+1</f>
        <v>1966</v>
      </c>
      <c r="B71" s="56">
        <v>0.77</v>
      </c>
      <c r="C71" s="56">
        <f>DetailsDataF_A2!B86/100</f>
        <v>0.8</v>
      </c>
      <c r="D71" s="56">
        <v>0.15</v>
      </c>
      <c r="E71" s="56">
        <v>0.15</v>
      </c>
    </row>
    <row r="72" spans="1:5" ht="15">
      <c r="A72" s="57">
        <f t="shared" si="1"/>
        <v>1967</v>
      </c>
      <c r="B72" s="56">
        <v>0.77</v>
      </c>
      <c r="C72" s="56">
        <f>DetailsDataF_A2!B87/100</f>
        <v>0.8</v>
      </c>
      <c r="D72" s="56">
        <v>0.15</v>
      </c>
      <c r="E72" s="56">
        <v>0.15</v>
      </c>
    </row>
    <row r="73" spans="1:5" ht="15">
      <c r="A73" s="57">
        <f t="shared" si="1"/>
        <v>1968</v>
      </c>
      <c r="B73" s="56">
        <v>0.77</v>
      </c>
      <c r="C73" s="56">
        <f>DetailsDataF_A2!B88/100</f>
        <v>0.8</v>
      </c>
      <c r="D73" s="56">
        <v>0.15</v>
      </c>
      <c r="E73" s="56">
        <v>0.15</v>
      </c>
    </row>
    <row r="74" spans="1:5" ht="15">
      <c r="A74" s="57">
        <f t="shared" si="1"/>
        <v>1969</v>
      </c>
      <c r="B74" s="56">
        <v>0.77</v>
      </c>
      <c r="C74" s="56">
        <f>DetailsDataF_A2!B89/100</f>
        <v>0.85</v>
      </c>
      <c r="D74" s="56">
        <v>0.15</v>
      </c>
      <c r="E74" s="56">
        <v>0.2</v>
      </c>
    </row>
    <row r="75" spans="1:5" ht="15">
      <c r="A75" s="57">
        <f t="shared" si="1"/>
        <v>1970</v>
      </c>
      <c r="B75" s="56">
        <v>0.77</v>
      </c>
      <c r="C75" s="56">
        <f>DetailsDataF_A2!B90/100</f>
        <v>0.85</v>
      </c>
      <c r="D75" s="56">
        <v>0.15</v>
      </c>
      <c r="E75" s="56">
        <v>0.2</v>
      </c>
    </row>
    <row r="76" spans="1:5" ht="15">
      <c r="A76" s="57">
        <f t="shared" si="1"/>
        <v>1971</v>
      </c>
      <c r="B76" s="56">
        <v>0.77</v>
      </c>
      <c r="C76" s="56">
        <f>DetailsDataF_A2!B91/100</f>
        <v>0.85</v>
      </c>
      <c r="D76" s="56">
        <v>0.15</v>
      </c>
      <c r="E76" s="56">
        <v>0.2</v>
      </c>
    </row>
    <row r="77" spans="1:5" ht="15">
      <c r="A77" s="57">
        <f t="shared" si="1"/>
        <v>1972</v>
      </c>
      <c r="B77" s="56">
        <v>0.77</v>
      </c>
      <c r="C77" s="56">
        <f>DetailsDataF_A2!B92/100</f>
        <v>0.75</v>
      </c>
      <c r="D77" s="56">
        <v>0.15</v>
      </c>
      <c r="E77" s="56">
        <v>0.2</v>
      </c>
    </row>
    <row r="78" spans="1:5" ht="15">
      <c r="A78" s="57">
        <f t="shared" si="1"/>
        <v>1973</v>
      </c>
      <c r="B78" s="56">
        <v>0.77</v>
      </c>
      <c r="C78" s="56">
        <f>DetailsDataF_A2!B93/100</f>
        <v>0.75</v>
      </c>
      <c r="D78" s="56">
        <v>0.15</v>
      </c>
      <c r="E78" s="56">
        <v>0.2</v>
      </c>
    </row>
    <row r="79" spans="1:5" ht="15">
      <c r="A79" s="57">
        <f t="shared" si="1"/>
        <v>1974</v>
      </c>
      <c r="B79" s="56">
        <v>0.77</v>
      </c>
      <c r="C79" s="56">
        <f>DetailsDataF_A2!B94/100</f>
        <v>0.75</v>
      </c>
      <c r="D79" s="56">
        <v>0.35</v>
      </c>
      <c r="E79" s="56">
        <v>0.2</v>
      </c>
    </row>
    <row r="80" spans="1:5" ht="15">
      <c r="A80" s="57">
        <f t="shared" si="1"/>
        <v>1975</v>
      </c>
      <c r="B80" s="56">
        <v>0.77</v>
      </c>
      <c r="C80" s="56">
        <f>DetailsDataF_A2!B95/100</f>
        <v>0.75</v>
      </c>
      <c r="D80" s="56">
        <v>0.35</v>
      </c>
      <c r="E80" s="56">
        <v>0.2</v>
      </c>
    </row>
    <row r="81" spans="1:5" ht="15">
      <c r="A81" s="57">
        <f t="shared" si="1"/>
        <v>1976</v>
      </c>
      <c r="B81" s="56">
        <v>0.77</v>
      </c>
      <c r="C81" s="56">
        <f>DetailsDataF_A2!B96/100</f>
        <v>0.75</v>
      </c>
      <c r="D81" s="56">
        <v>0.35</v>
      </c>
      <c r="E81" s="56">
        <v>0.2</v>
      </c>
    </row>
    <row r="82" spans="1:5" ht="15">
      <c r="A82" s="57">
        <f t="shared" si="1"/>
        <v>1977</v>
      </c>
      <c r="B82" s="56">
        <v>0.7</v>
      </c>
      <c r="C82" s="56">
        <f>DetailsDataF_A2!B97/100</f>
        <v>0.75</v>
      </c>
      <c r="D82" s="56">
        <v>0.35</v>
      </c>
      <c r="E82" s="56">
        <v>0.2</v>
      </c>
    </row>
    <row r="83" spans="1:5" ht="15">
      <c r="A83" s="57">
        <f t="shared" si="1"/>
        <v>1978</v>
      </c>
      <c r="B83" s="56">
        <v>0.7</v>
      </c>
      <c r="C83" s="56">
        <f>DetailsDataF_A2!B98/100</f>
        <v>0.75</v>
      </c>
      <c r="D83" s="56">
        <v>0.35</v>
      </c>
      <c r="E83" s="56">
        <v>0.2</v>
      </c>
    </row>
    <row r="84" spans="1:5" ht="15">
      <c r="A84" s="57">
        <f t="shared" si="1"/>
        <v>1979</v>
      </c>
      <c r="B84" s="56">
        <v>0.7</v>
      </c>
      <c r="C84" s="56">
        <f>DetailsDataF_A2!B99/100</f>
        <v>0.75</v>
      </c>
      <c r="D84" s="56">
        <v>0.35</v>
      </c>
      <c r="E84" s="56">
        <v>0.2</v>
      </c>
    </row>
    <row r="85" spans="1:5" ht="15">
      <c r="A85" s="57">
        <f t="shared" si="1"/>
        <v>1980</v>
      </c>
      <c r="B85" s="56">
        <v>0.7</v>
      </c>
      <c r="C85" s="56">
        <f>DetailsDataF_A2!B100/100</f>
        <v>0.75</v>
      </c>
      <c r="D85" s="56">
        <v>0.35</v>
      </c>
      <c r="E85" s="56">
        <v>0.2</v>
      </c>
    </row>
    <row r="86" spans="1:5" ht="15">
      <c r="A86" s="57">
        <f t="shared" si="1"/>
        <v>1981</v>
      </c>
      <c r="B86" s="56">
        <v>0.7</v>
      </c>
      <c r="C86" s="56">
        <f>DetailsDataF_A2!B101/100</f>
        <v>0.75</v>
      </c>
      <c r="D86" s="56">
        <v>0.35</v>
      </c>
      <c r="E86" s="56">
        <v>0.2</v>
      </c>
    </row>
    <row r="87" spans="1:5" ht="15">
      <c r="A87" s="57">
        <f t="shared" si="1"/>
        <v>1982</v>
      </c>
      <c r="B87" s="56">
        <v>0.65</v>
      </c>
      <c r="C87" s="56">
        <f>DetailsDataF_A2!B102/100</f>
        <v>0.75</v>
      </c>
      <c r="D87" s="56">
        <v>0.35</v>
      </c>
      <c r="E87" s="56">
        <v>0.2</v>
      </c>
    </row>
    <row r="88" spans="1:5" ht="15">
      <c r="A88" s="57">
        <f t="shared" si="1"/>
        <v>1983</v>
      </c>
      <c r="B88" s="56">
        <v>0.6</v>
      </c>
      <c r="C88" s="56">
        <f>DetailsDataF_A2!B103/100</f>
        <v>0.75</v>
      </c>
      <c r="D88" s="56">
        <v>0.35</v>
      </c>
      <c r="E88" s="56">
        <v>0.2</v>
      </c>
    </row>
    <row r="89" spans="1:5" ht="15">
      <c r="A89" s="57">
        <f t="shared" si="1"/>
        <v>1984</v>
      </c>
      <c r="B89" s="56">
        <v>0.55000000000000004</v>
      </c>
      <c r="C89" s="56">
        <f>DetailsDataF_A2!B104/100</f>
        <v>0.6</v>
      </c>
      <c r="D89" s="56">
        <v>0.35</v>
      </c>
      <c r="E89" s="56">
        <v>0.4</v>
      </c>
    </row>
    <row r="90" spans="1:5" ht="15">
      <c r="A90" s="57">
        <f t="shared" si="1"/>
        <v>1985</v>
      </c>
      <c r="B90" s="56">
        <v>0.55000000000000004</v>
      </c>
      <c r="C90" s="56">
        <f>DetailsDataF_A2!B105/100</f>
        <v>0.6</v>
      </c>
      <c r="D90" s="56">
        <v>0.35</v>
      </c>
      <c r="E90" s="56">
        <v>0.4</v>
      </c>
    </row>
    <row r="91" spans="1:5" ht="15">
      <c r="A91" s="57">
        <f t="shared" si="1"/>
        <v>1986</v>
      </c>
      <c r="B91" s="56">
        <v>0.55000000000000004</v>
      </c>
      <c r="C91" s="56">
        <f>DetailsDataF_A2!B106/100</f>
        <v>0.6</v>
      </c>
      <c r="D91" s="56">
        <v>0.35</v>
      </c>
      <c r="E91" s="56">
        <v>0.4</v>
      </c>
    </row>
    <row r="92" spans="1:5" ht="15">
      <c r="A92" s="57">
        <f t="shared" si="1"/>
        <v>1987</v>
      </c>
      <c r="B92" s="56">
        <v>0.55000000000000004</v>
      </c>
      <c r="C92" s="56">
        <f>DetailsDataF_A2!B107/100</f>
        <v>0.6</v>
      </c>
      <c r="D92" s="56">
        <v>0.35</v>
      </c>
      <c r="E92" s="56">
        <v>0.4</v>
      </c>
    </row>
    <row r="93" spans="1:5" ht="15">
      <c r="A93" s="57">
        <f t="shared" si="1"/>
        <v>1988</v>
      </c>
      <c r="B93" s="56">
        <v>0.55000000000000004</v>
      </c>
      <c r="C93" s="56">
        <f>DetailsDataF_A2!B108/100</f>
        <v>0.4</v>
      </c>
      <c r="D93" s="56">
        <v>0.35</v>
      </c>
      <c r="E93" s="56">
        <v>0.4</v>
      </c>
    </row>
    <row r="94" spans="1:5" ht="15">
      <c r="A94" s="57">
        <f t="shared" si="1"/>
        <v>1989</v>
      </c>
      <c r="B94" s="56">
        <v>0.55000000000000004</v>
      </c>
      <c r="C94" s="56">
        <f>DetailsDataF_A2!B109/100</f>
        <v>0.4</v>
      </c>
      <c r="D94" s="56">
        <v>0.35</v>
      </c>
      <c r="E94" s="56">
        <v>0.4</v>
      </c>
    </row>
    <row r="95" spans="1:5" ht="15">
      <c r="A95" s="57">
        <f t="shared" si="1"/>
        <v>1990</v>
      </c>
      <c r="B95" s="56">
        <v>0.55000000000000004</v>
      </c>
      <c r="C95" s="56">
        <f>DetailsDataF_A2!B110/100</f>
        <v>0.4</v>
      </c>
      <c r="D95" s="56">
        <v>0.35</v>
      </c>
      <c r="E95" s="56">
        <v>0.4</v>
      </c>
    </row>
    <row r="96" spans="1:5" ht="15">
      <c r="A96" s="57">
        <f t="shared" si="1"/>
        <v>1991</v>
      </c>
      <c r="B96" s="56">
        <v>0.55000000000000004</v>
      </c>
      <c r="C96" s="56">
        <f>DetailsDataF_A2!B111/100</f>
        <v>0.4</v>
      </c>
      <c r="D96" s="56">
        <v>0.35</v>
      </c>
      <c r="E96" s="56">
        <v>0.4</v>
      </c>
    </row>
    <row r="97" spans="1:6" ht="15">
      <c r="A97" s="57">
        <f t="shared" si="1"/>
        <v>1992</v>
      </c>
      <c r="B97" s="56">
        <v>0.55000000000000004</v>
      </c>
      <c r="C97" s="56">
        <f>DetailsDataF_A2!B112/100</f>
        <v>0.4</v>
      </c>
      <c r="D97" s="56">
        <v>0.35</v>
      </c>
      <c r="E97" s="56">
        <v>0.4</v>
      </c>
    </row>
    <row r="98" spans="1:6" ht="15">
      <c r="A98" s="57">
        <f t="shared" si="1"/>
        <v>1993</v>
      </c>
      <c r="B98" s="56">
        <v>0.55000000000000004</v>
      </c>
      <c r="C98" s="56">
        <f>DetailsDataF_A2!B113/100</f>
        <v>0.4</v>
      </c>
      <c r="D98" s="56">
        <v>0.35</v>
      </c>
      <c r="E98" s="56">
        <v>0.4</v>
      </c>
    </row>
    <row r="99" spans="1:6" ht="15">
      <c r="A99" s="57">
        <f t="shared" si="1"/>
        <v>1994</v>
      </c>
      <c r="B99" s="56">
        <v>0.55000000000000004</v>
      </c>
      <c r="C99" s="56">
        <f>DetailsDataF_A2!B114/100</f>
        <v>0.4</v>
      </c>
      <c r="D99" s="56">
        <v>0.35</v>
      </c>
      <c r="E99" s="56">
        <v>0.4</v>
      </c>
    </row>
    <row r="100" spans="1:6" ht="15">
      <c r="A100" s="57">
        <f t="shared" si="1"/>
        <v>1995</v>
      </c>
      <c r="B100" s="56">
        <v>0.55000000000000004</v>
      </c>
      <c r="C100" s="56">
        <f>DetailsDataF_A2!B115/100</f>
        <v>0.4</v>
      </c>
      <c r="D100" s="56">
        <v>0.35</v>
      </c>
      <c r="E100" s="56">
        <v>0.4</v>
      </c>
    </row>
    <row r="101" spans="1:6" ht="15">
      <c r="A101" s="57">
        <f t="shared" si="1"/>
        <v>1996</v>
      </c>
      <c r="B101" s="56">
        <v>0.55000000000000004</v>
      </c>
      <c r="C101" s="56">
        <f>DetailsDataF_A2!B116/100</f>
        <v>0.4</v>
      </c>
      <c r="D101" s="56">
        <v>0.3</v>
      </c>
      <c r="E101" s="56">
        <v>0.4</v>
      </c>
    </row>
    <row r="102" spans="1:6" ht="15">
      <c r="A102" s="57">
        <f t="shared" si="1"/>
        <v>1997</v>
      </c>
      <c r="B102" s="56">
        <v>0.55000000000000004</v>
      </c>
      <c r="C102" s="56">
        <f>DetailsDataF_A2!B117/100</f>
        <v>0.4</v>
      </c>
      <c r="D102" s="56">
        <v>0.3</v>
      </c>
      <c r="E102" s="56">
        <v>0.4</v>
      </c>
    </row>
    <row r="103" spans="1:6" ht="15">
      <c r="A103" s="57">
        <f t="shared" si="1"/>
        <v>1998</v>
      </c>
      <c r="B103" s="56">
        <v>0.55000000000000004</v>
      </c>
      <c r="C103" s="56">
        <f>DetailsDataF_A2!B118/100</f>
        <v>0.4</v>
      </c>
      <c r="D103" s="56">
        <v>0.3</v>
      </c>
      <c r="E103" s="56">
        <v>0.4</v>
      </c>
    </row>
    <row r="104" spans="1:6" ht="15">
      <c r="A104" s="57">
        <f t="shared" si="1"/>
        <v>1999</v>
      </c>
      <c r="B104" s="56">
        <v>0.55000000000000004</v>
      </c>
      <c r="C104" s="56">
        <f>DetailsDataF_A2!B119/100</f>
        <v>0.4</v>
      </c>
      <c r="D104" s="56">
        <v>0.3</v>
      </c>
      <c r="E104" s="56">
        <v>0.4</v>
      </c>
    </row>
    <row r="105" spans="1:6" ht="15">
      <c r="A105" s="57">
        <f t="shared" si="1"/>
        <v>2000</v>
      </c>
      <c r="B105" s="56">
        <v>0.55000000000000004</v>
      </c>
      <c r="C105" s="56">
        <f>DetailsDataF_A2!B120/100</f>
        <v>0.4</v>
      </c>
      <c r="D105" s="56">
        <v>0.3</v>
      </c>
      <c r="E105" s="56">
        <v>0.4</v>
      </c>
    </row>
    <row r="106" spans="1:6" ht="15">
      <c r="A106" s="57">
        <f t="shared" si="1"/>
        <v>2001</v>
      </c>
      <c r="B106" s="56">
        <v>0.55000000000000004</v>
      </c>
      <c r="C106" s="56">
        <f>DetailsDataF_A2!B121/100</f>
        <v>0.4</v>
      </c>
      <c r="D106" s="56">
        <v>0.3</v>
      </c>
      <c r="E106" s="56">
        <v>0.4</v>
      </c>
      <c r="F106" s="32"/>
    </row>
    <row r="107" spans="1:6" ht="15">
      <c r="A107" s="57">
        <f t="shared" si="1"/>
        <v>2002</v>
      </c>
      <c r="B107" s="56">
        <v>0.5</v>
      </c>
      <c r="C107" s="56">
        <f>DetailsDataF_A2!B122/100</f>
        <v>0.4</v>
      </c>
      <c r="D107" s="56">
        <v>0.3</v>
      </c>
      <c r="E107" s="56">
        <v>0.4</v>
      </c>
    </row>
    <row r="108" spans="1:6" ht="15">
      <c r="A108" s="57">
        <f t="shared" si="1"/>
        <v>2003</v>
      </c>
      <c r="B108" s="56">
        <v>0.49</v>
      </c>
      <c r="C108" s="56">
        <f>DetailsDataF_A2!B123/100</f>
        <v>0.4</v>
      </c>
      <c r="D108" s="56">
        <v>0.3</v>
      </c>
      <c r="E108" s="56">
        <v>0.4</v>
      </c>
    </row>
    <row r="109" spans="1:6" ht="15">
      <c r="A109" s="57">
        <f t="shared" si="1"/>
        <v>2004</v>
      </c>
      <c r="B109" s="56">
        <v>0.48</v>
      </c>
      <c r="C109" s="56">
        <f>DetailsDataF_A2!B124/100</f>
        <v>0.4</v>
      </c>
      <c r="D109" s="56">
        <v>0.3</v>
      </c>
      <c r="E109" s="56">
        <v>0.4</v>
      </c>
    </row>
    <row r="110" spans="1:6" ht="15">
      <c r="A110" s="57">
        <f t="shared" si="1"/>
        <v>2005</v>
      </c>
      <c r="B110" s="56">
        <v>0.47</v>
      </c>
      <c r="C110" s="56">
        <f>DetailsDataF_A2!B125/100</f>
        <v>0.4</v>
      </c>
      <c r="D110" s="56">
        <v>0.3</v>
      </c>
      <c r="E110" s="56">
        <v>0.4</v>
      </c>
    </row>
    <row r="111" spans="1:6" ht="15">
      <c r="A111" s="57">
        <f t="shared" si="1"/>
        <v>2006</v>
      </c>
      <c r="B111" s="56">
        <v>0.46</v>
      </c>
      <c r="C111" s="56">
        <f>DetailsDataF_A2!B126/100</f>
        <v>0.4</v>
      </c>
      <c r="D111" s="56">
        <v>0.3</v>
      </c>
      <c r="E111" s="56">
        <v>0.4</v>
      </c>
    </row>
    <row r="112" spans="1:6" ht="15">
      <c r="A112" s="57">
        <f t="shared" si="1"/>
        <v>2007</v>
      </c>
      <c r="B112" s="56">
        <v>0.45</v>
      </c>
      <c r="C112" s="56">
        <f>DetailsDataF_A2!B127/100</f>
        <v>0.4</v>
      </c>
      <c r="D112" s="56">
        <v>0.3</v>
      </c>
      <c r="E112" s="56">
        <v>0.4</v>
      </c>
    </row>
    <row r="113" spans="1:5" ht="15">
      <c r="A113" s="57">
        <f t="shared" si="1"/>
        <v>2008</v>
      </c>
      <c r="B113" s="56">
        <v>0.45</v>
      </c>
      <c r="C113" s="56">
        <f>DetailsDataF_A2!B128/100</f>
        <v>0.4</v>
      </c>
      <c r="D113" s="56">
        <v>0.3</v>
      </c>
      <c r="E113" s="56">
        <v>0.4</v>
      </c>
    </row>
    <row r="114" spans="1:5" ht="15">
      <c r="A114" s="57">
        <f t="shared" si="1"/>
        <v>2009</v>
      </c>
      <c r="B114" s="56">
        <v>0.45</v>
      </c>
      <c r="C114" s="56">
        <f>DetailsDataF_A2!B129/100</f>
        <v>0.4</v>
      </c>
      <c r="D114" s="56">
        <v>0.3</v>
      </c>
      <c r="E114" s="56">
        <v>0.4</v>
      </c>
    </row>
    <row r="115" spans="1:5" ht="15">
      <c r="A115" s="57">
        <f t="shared" si="1"/>
        <v>2010</v>
      </c>
      <c r="B115" s="56">
        <v>0.35</v>
      </c>
      <c r="C115" s="56">
        <f>DetailsDataF_A2!B130/100</f>
        <v>0.4</v>
      </c>
      <c r="D115" s="56">
        <v>0.3</v>
      </c>
      <c r="E115" s="56">
        <v>0.4</v>
      </c>
    </row>
    <row r="116" spans="1:5" ht="15">
      <c r="A116" s="57">
        <f t="shared" si="1"/>
        <v>2011</v>
      </c>
      <c r="B116" s="56">
        <v>0.35</v>
      </c>
      <c r="C116" s="56">
        <f>DetailsDataF_A2!B131/100</f>
        <v>0.4</v>
      </c>
      <c r="D116" s="56">
        <v>0.3</v>
      </c>
      <c r="E116" s="56">
        <v>0.45</v>
      </c>
    </row>
    <row r="117" spans="1:5" ht="15">
      <c r="A117" s="57">
        <f t="shared" si="1"/>
        <v>2012</v>
      </c>
      <c r="B117" s="56">
        <v>0.35</v>
      </c>
      <c r="C117" s="56">
        <f>C116</f>
        <v>0.4</v>
      </c>
      <c r="D117" s="56">
        <v>0.3</v>
      </c>
      <c r="E117" s="56">
        <v>0.45</v>
      </c>
    </row>
    <row r="118" spans="1:5" ht="16" thickBot="1">
      <c r="A118" s="58">
        <f t="shared" si="1"/>
        <v>2013</v>
      </c>
      <c r="B118" s="59">
        <v>0.35</v>
      </c>
      <c r="C118" s="59">
        <f>C117</f>
        <v>0.4</v>
      </c>
      <c r="D118" s="59">
        <v>0.3</v>
      </c>
      <c r="E118" s="59">
        <v>0.45</v>
      </c>
    </row>
    <row r="119" spans="1:5" ht="13" thickTop="1">
      <c r="D119" s="29"/>
    </row>
    <row r="120" spans="1:5">
      <c r="D120" s="29"/>
    </row>
    <row r="121" spans="1:5">
      <c r="A121" s="28" t="s">
        <v>61</v>
      </c>
      <c r="B121" s="32"/>
      <c r="D121" s="29"/>
    </row>
    <row r="122" spans="1:5">
      <c r="A122" s="28" t="s">
        <v>62</v>
      </c>
      <c r="D122" s="29"/>
    </row>
    <row r="123" spans="1:5">
      <c r="A123" s="28" t="s">
        <v>60</v>
      </c>
      <c r="D123" s="29"/>
    </row>
    <row r="124" spans="1:5">
      <c r="A124" s="28" t="s">
        <v>87</v>
      </c>
      <c r="D124" s="29"/>
    </row>
    <row r="125" spans="1:5">
      <c r="D125" s="29"/>
    </row>
    <row r="126" spans="1:5">
      <c r="D126" s="29"/>
    </row>
    <row r="127" spans="1:5">
      <c r="D127" s="29"/>
    </row>
    <row r="128" spans="1:5">
      <c r="D128" s="29"/>
    </row>
    <row r="129" spans="4:4">
      <c r="D129" s="29"/>
    </row>
    <row r="130" spans="4:4">
      <c r="D130" s="29"/>
    </row>
    <row r="131" spans="4:4">
      <c r="D131" s="29"/>
    </row>
    <row r="132" spans="4:4">
      <c r="D132" s="29"/>
    </row>
    <row r="133" spans="4:4">
      <c r="D133" s="29"/>
    </row>
    <row r="134" spans="4:4">
      <c r="D134" s="29"/>
    </row>
    <row r="135" spans="4:4">
      <c r="D135" s="29"/>
    </row>
    <row r="136" spans="4:4">
      <c r="D136" s="29"/>
    </row>
    <row r="137" spans="4:4">
      <c r="D137" s="29"/>
    </row>
    <row r="138" spans="4:4">
      <c r="D138" s="29"/>
    </row>
    <row r="139" spans="4:4">
      <c r="D139" s="29"/>
    </row>
    <row r="140" spans="4:4">
      <c r="D140" s="29"/>
    </row>
    <row r="141" spans="4:4">
      <c r="D141" s="29"/>
    </row>
    <row r="142" spans="4:4">
      <c r="D142" s="29"/>
    </row>
    <row r="143" spans="4:4">
      <c r="D143" s="29"/>
    </row>
    <row r="144" spans="4:4">
      <c r="D144" s="29"/>
    </row>
    <row r="145" spans="4:4">
      <c r="D145" s="29"/>
    </row>
    <row r="146" spans="4:4">
      <c r="D146" s="29"/>
    </row>
    <row r="147" spans="4:4">
      <c r="D147" s="29"/>
    </row>
    <row r="148" spans="4:4">
      <c r="D148" s="29"/>
    </row>
    <row r="149" spans="4:4">
      <c r="D149" s="29"/>
    </row>
    <row r="150" spans="4:4">
      <c r="D150" s="29"/>
    </row>
    <row r="151" spans="4:4">
      <c r="D151" s="29"/>
    </row>
    <row r="152" spans="4:4">
      <c r="D152" s="29"/>
    </row>
    <row r="153" spans="4:4">
      <c r="D153" s="29"/>
    </row>
    <row r="154" spans="4:4">
      <c r="D154" s="29"/>
    </row>
    <row r="155" spans="4:4">
      <c r="D155" s="29"/>
    </row>
    <row r="156" spans="4:4">
      <c r="D156" s="29"/>
    </row>
    <row r="157" spans="4:4">
      <c r="D157" s="29"/>
    </row>
    <row r="158" spans="4:4">
      <c r="D158" s="29"/>
    </row>
    <row r="159" spans="4:4">
      <c r="D159" s="29"/>
    </row>
    <row r="160" spans="4:4">
      <c r="D160" s="29"/>
    </row>
    <row r="161" spans="4:4">
      <c r="D161" s="29"/>
    </row>
    <row r="162" spans="4:4">
      <c r="D162" s="29"/>
    </row>
    <row r="163" spans="4:4">
      <c r="D163" s="29"/>
    </row>
    <row r="164" spans="4:4">
      <c r="D164" s="29"/>
    </row>
    <row r="165" spans="4:4">
      <c r="D165" s="29"/>
    </row>
    <row r="166" spans="4:4">
      <c r="D166" s="29"/>
    </row>
    <row r="167" spans="4:4">
      <c r="D167" s="29"/>
    </row>
    <row r="168" spans="4:4">
      <c r="D168" s="29"/>
    </row>
    <row r="169" spans="4:4">
      <c r="D169" s="29"/>
    </row>
    <row r="170" spans="4:4">
      <c r="D170" s="29"/>
    </row>
    <row r="171" spans="4:4">
      <c r="D171" s="29"/>
    </row>
    <row r="172" spans="4:4">
      <c r="D172" s="29"/>
    </row>
    <row r="173" spans="4:4">
      <c r="D173" s="29"/>
    </row>
  </sheetData>
  <mergeCells count="1">
    <mergeCell ref="A3:E3"/>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78" fitToHeight="2"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workbookViewId="0"/>
  </sheetViews>
  <sheetFormatPr baseColWidth="10" defaultRowHeight="12" x14ac:dyDescent="0"/>
  <cols>
    <col min="5" max="5" width="50.83203125" customWidth="1"/>
    <col min="7" max="7" width="50.83203125" customWidth="1"/>
    <col min="9" max="9" width="40.83203125" customWidth="1"/>
    <col min="10" max="10" width="70.83203125" customWidth="1"/>
  </cols>
  <sheetData>
    <row r="1" spans="1:12">
      <c r="A1" s="28" t="s">
        <v>52</v>
      </c>
    </row>
    <row r="3" spans="1:12">
      <c r="A3" s="40" t="s">
        <v>47</v>
      </c>
    </row>
    <row r="4" spans="1:12">
      <c r="A4" t="s">
        <v>10</v>
      </c>
    </row>
    <row r="5" spans="1:12">
      <c r="A5" s="40" t="s">
        <v>21</v>
      </c>
    </row>
    <row r="6" spans="1:12">
      <c r="A6" s="40" t="s">
        <v>16</v>
      </c>
    </row>
    <row r="7" spans="1:12">
      <c r="A7" s="40" t="s">
        <v>48</v>
      </c>
    </row>
    <row r="8" spans="1:12">
      <c r="A8" s="40" t="s">
        <v>43</v>
      </c>
    </row>
    <row r="9" spans="1:12">
      <c r="A9" s="40" t="s">
        <v>44</v>
      </c>
    </row>
    <row r="10" spans="1:12">
      <c r="A10" s="40" t="s">
        <v>45</v>
      </c>
    </row>
    <row r="11" spans="1:12">
      <c r="A11" s="40" t="s">
        <v>46</v>
      </c>
    </row>
    <row r="12" spans="1:12">
      <c r="A12" s="40" t="s">
        <v>50</v>
      </c>
      <c r="B12" s="40" t="s">
        <v>51</v>
      </c>
    </row>
    <row r="14" spans="1:12" ht="48">
      <c r="A14" s="33"/>
      <c r="B14" s="41" t="s">
        <v>39</v>
      </c>
      <c r="C14" s="41" t="s">
        <v>40</v>
      </c>
      <c r="D14" s="41" t="s">
        <v>17</v>
      </c>
      <c r="E14" s="42" t="s">
        <v>5</v>
      </c>
      <c r="F14" s="34" t="s">
        <v>12</v>
      </c>
      <c r="G14" s="34" t="s">
        <v>5</v>
      </c>
      <c r="H14" s="34" t="s">
        <v>9</v>
      </c>
      <c r="I14" s="35" t="s">
        <v>5</v>
      </c>
      <c r="J14" s="35" t="s">
        <v>6</v>
      </c>
      <c r="K14" s="35"/>
      <c r="L14" s="35"/>
    </row>
    <row r="15" spans="1:12">
      <c r="A15">
        <v>1909</v>
      </c>
      <c r="B15" s="43">
        <v>8.3333333333333339</v>
      </c>
      <c r="C15" s="43">
        <v>8.3333333333333339</v>
      </c>
      <c r="D15" s="43">
        <v>5.8333333333333339</v>
      </c>
      <c r="E15" s="38" t="s">
        <v>49</v>
      </c>
      <c r="F15" s="36">
        <v>2.5</v>
      </c>
      <c r="G15" s="38" t="s">
        <v>41</v>
      </c>
      <c r="H15" s="37"/>
      <c r="I15" s="39"/>
      <c r="J15" s="44"/>
      <c r="K15" s="36">
        <v>8.3333333333333339</v>
      </c>
      <c r="L15" s="36">
        <v>8.3333333333333339</v>
      </c>
    </row>
    <row r="16" spans="1:12">
      <c r="A16">
        <v>1910</v>
      </c>
      <c r="B16" s="43">
        <v>8.3333333333333339</v>
      </c>
      <c r="C16" s="43">
        <v>8.3333333333333339</v>
      </c>
      <c r="D16" s="43">
        <v>5.8333333333333339</v>
      </c>
      <c r="E16" s="38" t="s">
        <v>7</v>
      </c>
      <c r="F16" s="36">
        <v>2.5</v>
      </c>
      <c r="G16" s="45" t="s">
        <v>7</v>
      </c>
      <c r="H16" s="37"/>
      <c r="I16" s="39"/>
      <c r="J16" s="44"/>
      <c r="K16" s="36">
        <v>8.3333333333333339</v>
      </c>
      <c r="L16" s="36">
        <v>8.3333333333333339</v>
      </c>
    </row>
    <row r="17" spans="1:12">
      <c r="A17">
        <v>1911</v>
      </c>
      <c r="B17" s="43">
        <v>8.3333333333333339</v>
      </c>
      <c r="C17" s="43">
        <v>8.3333333333333339</v>
      </c>
      <c r="D17" s="43">
        <v>5.8333333333333339</v>
      </c>
      <c r="E17" s="38" t="s">
        <v>42</v>
      </c>
      <c r="F17" s="36">
        <v>2.5</v>
      </c>
      <c r="G17" s="45" t="s">
        <v>7</v>
      </c>
      <c r="H17" s="37"/>
      <c r="I17" s="39"/>
      <c r="J17" s="44"/>
      <c r="K17" s="36">
        <v>8.3333333333333339</v>
      </c>
      <c r="L17" s="36">
        <v>8.3333333333333339</v>
      </c>
    </row>
    <row r="18" spans="1:12">
      <c r="A18">
        <v>1912</v>
      </c>
      <c r="B18" s="43">
        <v>8.3333333333333339</v>
      </c>
      <c r="C18" s="43">
        <v>8.3333333333333339</v>
      </c>
      <c r="D18" s="43">
        <v>5.8333333333333339</v>
      </c>
      <c r="E18" s="38" t="s">
        <v>7</v>
      </c>
      <c r="F18" s="36">
        <v>2.5</v>
      </c>
      <c r="G18" s="45" t="s">
        <v>7</v>
      </c>
      <c r="H18" s="37"/>
      <c r="I18" s="39"/>
      <c r="J18" s="44"/>
      <c r="K18" s="36">
        <v>8.3333333333333339</v>
      </c>
      <c r="L18" s="36">
        <v>8.3333333333333339</v>
      </c>
    </row>
    <row r="19" spans="1:12">
      <c r="A19">
        <v>1913</v>
      </c>
      <c r="B19" s="43">
        <v>8.3333333333333339</v>
      </c>
      <c r="C19" s="43">
        <v>8.3333333333333339</v>
      </c>
      <c r="D19" s="43">
        <v>5.8333333333333339</v>
      </c>
      <c r="E19" s="38" t="s">
        <v>7</v>
      </c>
      <c r="F19" s="36">
        <v>2.5</v>
      </c>
      <c r="G19" s="45" t="s">
        <v>7</v>
      </c>
      <c r="H19" s="37"/>
      <c r="I19" s="39"/>
      <c r="J19" s="44"/>
      <c r="K19" s="36">
        <v>14.722083333333334</v>
      </c>
      <c r="L19" s="36">
        <v>14.722083333333334</v>
      </c>
    </row>
    <row r="20" spans="1:12">
      <c r="A20">
        <v>1914</v>
      </c>
      <c r="B20" s="43">
        <v>17.222220833333335</v>
      </c>
      <c r="C20" s="43">
        <v>17.222220833333335</v>
      </c>
      <c r="D20" s="43">
        <v>8.3333333333333339</v>
      </c>
      <c r="E20" s="38" t="s">
        <v>7</v>
      </c>
      <c r="F20" s="36">
        <v>8.8888875000000009</v>
      </c>
      <c r="G20" s="45" t="s">
        <v>7</v>
      </c>
      <c r="H20" s="37"/>
      <c r="I20" s="39"/>
      <c r="J20" s="44"/>
      <c r="K20" s="36">
        <v>25.833333333333336</v>
      </c>
      <c r="L20" s="36">
        <v>25.833333333333336</v>
      </c>
    </row>
    <row r="21" spans="1:12">
      <c r="A21">
        <v>1915</v>
      </c>
      <c r="B21" s="43">
        <v>32.5</v>
      </c>
      <c r="C21" s="43">
        <v>32.5</v>
      </c>
      <c r="D21" s="43">
        <v>15</v>
      </c>
      <c r="E21" s="38" t="s">
        <v>7</v>
      </c>
      <c r="F21" s="36">
        <v>17.5</v>
      </c>
      <c r="G21" s="45" t="s">
        <v>7</v>
      </c>
      <c r="H21" s="37"/>
      <c r="I21" s="39"/>
      <c r="J21" s="44"/>
      <c r="K21" s="36">
        <v>32.5</v>
      </c>
      <c r="L21" s="36">
        <v>32.5</v>
      </c>
    </row>
    <row r="22" spans="1:12">
      <c r="A22">
        <v>1916</v>
      </c>
      <c r="B22" s="43">
        <v>42.5</v>
      </c>
      <c r="C22" s="43">
        <v>42.5</v>
      </c>
      <c r="D22" s="43">
        <v>25</v>
      </c>
      <c r="E22" s="38" t="s">
        <v>7</v>
      </c>
      <c r="F22" s="36">
        <v>17.5</v>
      </c>
      <c r="G22" s="45" t="s">
        <v>7</v>
      </c>
      <c r="H22" s="37"/>
      <c r="I22" s="39"/>
      <c r="J22" s="44"/>
      <c r="K22" s="36">
        <v>42.5</v>
      </c>
      <c r="L22" s="36">
        <v>42.5</v>
      </c>
    </row>
    <row r="23" spans="1:12">
      <c r="A23">
        <v>1917</v>
      </c>
      <c r="B23" s="43">
        <v>42.5</v>
      </c>
      <c r="C23" s="43">
        <v>42.5</v>
      </c>
      <c r="D23" s="43">
        <v>25</v>
      </c>
      <c r="E23" s="38" t="s">
        <v>7</v>
      </c>
      <c r="F23" s="36">
        <v>17.5</v>
      </c>
      <c r="G23" s="45" t="s">
        <v>7</v>
      </c>
      <c r="H23" s="37"/>
      <c r="I23" s="39"/>
      <c r="J23" s="44"/>
      <c r="K23" s="36">
        <v>47.5</v>
      </c>
      <c r="L23" s="36">
        <v>47.5</v>
      </c>
    </row>
    <row r="24" spans="1:12">
      <c r="A24">
        <v>1918</v>
      </c>
      <c r="B24" s="43">
        <v>52.5</v>
      </c>
      <c r="C24" s="43">
        <v>52.5</v>
      </c>
      <c r="D24" s="43">
        <v>30</v>
      </c>
      <c r="E24" s="38" t="s">
        <v>7</v>
      </c>
      <c r="F24" s="36">
        <v>22.5</v>
      </c>
      <c r="G24" s="38" t="s">
        <v>33</v>
      </c>
      <c r="H24" s="37"/>
      <c r="I24" s="39"/>
      <c r="J24" s="44"/>
      <c r="K24" s="36">
        <v>52.5</v>
      </c>
      <c r="L24" s="36">
        <v>52.5</v>
      </c>
    </row>
    <row r="25" spans="1:12">
      <c r="A25">
        <v>1919</v>
      </c>
      <c r="B25" s="43">
        <v>52.5</v>
      </c>
      <c r="C25" s="43">
        <v>52.5</v>
      </c>
      <c r="D25" s="43">
        <v>30</v>
      </c>
      <c r="E25" s="38" t="s">
        <v>7</v>
      </c>
      <c r="F25" s="36">
        <v>22.5</v>
      </c>
      <c r="G25" s="38" t="s">
        <v>7</v>
      </c>
      <c r="H25" s="37"/>
      <c r="I25" s="39"/>
      <c r="J25" s="44"/>
      <c r="K25" s="36">
        <v>60</v>
      </c>
      <c r="L25" s="36">
        <v>60</v>
      </c>
    </row>
    <row r="26" spans="1:12">
      <c r="A26">
        <v>1920</v>
      </c>
      <c r="B26" s="43">
        <v>60</v>
      </c>
      <c r="C26" s="43">
        <v>60</v>
      </c>
      <c r="D26" s="43">
        <v>30</v>
      </c>
      <c r="E26" s="38" t="s">
        <v>34</v>
      </c>
      <c r="F26" s="36">
        <v>30</v>
      </c>
      <c r="G26" s="38" t="s">
        <v>7</v>
      </c>
      <c r="H26" s="37"/>
      <c r="I26" s="39"/>
      <c r="J26" s="44"/>
      <c r="K26" s="36">
        <v>60</v>
      </c>
      <c r="L26" s="36">
        <v>60</v>
      </c>
    </row>
    <row r="27" spans="1:12">
      <c r="A27">
        <v>1921</v>
      </c>
      <c r="B27" s="43">
        <v>60</v>
      </c>
      <c r="C27" s="43">
        <v>60</v>
      </c>
      <c r="D27" s="43">
        <v>30</v>
      </c>
      <c r="E27" s="38" t="s">
        <v>7</v>
      </c>
      <c r="F27" s="36">
        <v>30</v>
      </c>
      <c r="G27" s="38" t="s">
        <v>7</v>
      </c>
      <c r="H27" s="37"/>
      <c r="I27" s="39"/>
      <c r="J27" s="44"/>
      <c r="K27" s="36">
        <v>60</v>
      </c>
      <c r="L27" s="36">
        <v>60</v>
      </c>
    </row>
    <row r="28" spans="1:12">
      <c r="A28">
        <v>1922</v>
      </c>
      <c r="B28" s="43">
        <v>55</v>
      </c>
      <c r="C28" s="43">
        <v>55</v>
      </c>
      <c r="D28" s="43">
        <v>25</v>
      </c>
      <c r="E28" s="38" t="s">
        <v>7</v>
      </c>
      <c r="F28" s="36">
        <v>30</v>
      </c>
      <c r="G28" s="38" t="s">
        <v>7</v>
      </c>
      <c r="H28" s="37"/>
      <c r="I28" s="39"/>
      <c r="J28" s="44"/>
      <c r="K28" s="36">
        <v>55</v>
      </c>
      <c r="L28" s="36">
        <v>55</v>
      </c>
    </row>
    <row r="29" spans="1:12">
      <c r="A29">
        <v>1923</v>
      </c>
      <c r="B29" s="43">
        <v>52.5</v>
      </c>
      <c r="C29" s="43">
        <v>52.5</v>
      </c>
      <c r="D29" s="43">
        <v>22.5</v>
      </c>
      <c r="E29" s="38" t="s">
        <v>7</v>
      </c>
      <c r="F29" s="36">
        <v>30</v>
      </c>
      <c r="G29" s="38" t="s">
        <v>7</v>
      </c>
      <c r="H29" s="37"/>
      <c r="I29" s="39"/>
      <c r="J29" s="44"/>
      <c r="K29" s="36">
        <v>52.5</v>
      </c>
      <c r="L29" s="36">
        <v>52.5</v>
      </c>
    </row>
    <row r="30" spans="1:12">
      <c r="A30">
        <v>1924</v>
      </c>
      <c r="B30" s="43">
        <v>52.5</v>
      </c>
      <c r="C30" s="43">
        <v>52.5</v>
      </c>
      <c r="D30" s="43">
        <v>22.5</v>
      </c>
      <c r="E30" s="38" t="s">
        <v>7</v>
      </c>
      <c r="F30" s="36">
        <v>30</v>
      </c>
      <c r="G30" s="38" t="s">
        <v>7</v>
      </c>
      <c r="H30" s="37"/>
      <c r="I30" s="39"/>
      <c r="J30" s="44"/>
      <c r="K30" s="36">
        <v>52.5</v>
      </c>
      <c r="L30" s="36">
        <v>52.5</v>
      </c>
    </row>
    <row r="31" spans="1:12">
      <c r="A31">
        <v>1925</v>
      </c>
      <c r="B31" s="43">
        <v>50</v>
      </c>
      <c r="C31" s="43">
        <v>50</v>
      </c>
      <c r="D31" s="43">
        <v>20</v>
      </c>
      <c r="E31" s="38" t="s">
        <v>7</v>
      </c>
      <c r="F31" s="36">
        <v>30</v>
      </c>
      <c r="G31" s="38" t="s">
        <v>7</v>
      </c>
      <c r="H31" s="37"/>
      <c r="I31" s="39"/>
      <c r="J31" s="44"/>
      <c r="K31" s="36">
        <v>50</v>
      </c>
      <c r="L31" s="36">
        <v>50</v>
      </c>
    </row>
    <row r="32" spans="1:12">
      <c r="A32">
        <v>1926</v>
      </c>
      <c r="B32" s="43">
        <v>50</v>
      </c>
      <c r="C32" s="43">
        <v>50</v>
      </c>
      <c r="D32" s="36">
        <v>20</v>
      </c>
      <c r="E32" s="38" t="s">
        <v>29</v>
      </c>
      <c r="F32" s="36">
        <v>30</v>
      </c>
      <c r="G32" s="38" t="s">
        <v>31</v>
      </c>
      <c r="H32" s="37"/>
      <c r="I32" s="39"/>
      <c r="J32" s="44"/>
      <c r="K32" s="36">
        <v>50</v>
      </c>
      <c r="L32" s="36">
        <v>50</v>
      </c>
    </row>
    <row r="33" spans="1:12">
      <c r="A33">
        <v>1927</v>
      </c>
      <c r="B33" s="43">
        <v>50</v>
      </c>
      <c r="C33" s="43">
        <v>50</v>
      </c>
      <c r="D33" s="36">
        <v>20</v>
      </c>
      <c r="E33" s="38" t="s">
        <v>7</v>
      </c>
      <c r="F33" s="36">
        <v>30</v>
      </c>
      <c r="G33" s="38" t="s">
        <v>7</v>
      </c>
      <c r="H33" s="37"/>
      <c r="I33" s="39"/>
      <c r="J33" s="44"/>
      <c r="K33" s="36">
        <v>50</v>
      </c>
      <c r="L33" s="36">
        <v>50</v>
      </c>
    </row>
    <row r="34" spans="1:12">
      <c r="A34">
        <v>1928</v>
      </c>
      <c r="B34" s="43">
        <v>50</v>
      </c>
      <c r="C34" s="43">
        <v>50</v>
      </c>
      <c r="D34" s="36">
        <v>20</v>
      </c>
      <c r="E34" s="38" t="s">
        <v>7</v>
      </c>
      <c r="F34" s="36">
        <v>30</v>
      </c>
      <c r="G34" s="38" t="s">
        <v>7</v>
      </c>
      <c r="H34" s="37"/>
      <c r="I34" s="39"/>
      <c r="J34" s="44"/>
      <c r="K34" s="36">
        <v>50</v>
      </c>
      <c r="L34" s="36">
        <v>50</v>
      </c>
    </row>
    <row r="35" spans="1:12">
      <c r="A35">
        <v>1929</v>
      </c>
      <c r="B35" s="43">
        <v>57.5</v>
      </c>
      <c r="C35" s="43">
        <v>57.5</v>
      </c>
      <c r="D35" s="36">
        <v>20</v>
      </c>
      <c r="E35" s="38" t="s">
        <v>7</v>
      </c>
      <c r="F35" s="36">
        <v>37.5</v>
      </c>
      <c r="G35" s="38" t="s">
        <v>7</v>
      </c>
      <c r="H35" s="37"/>
      <c r="I35" s="39"/>
      <c r="J35" s="44"/>
      <c r="K35" s="36">
        <v>57.5</v>
      </c>
      <c r="L35" s="36">
        <v>57.5</v>
      </c>
    </row>
    <row r="36" spans="1:12">
      <c r="A36">
        <v>1930</v>
      </c>
      <c r="B36" s="43">
        <v>63.75</v>
      </c>
      <c r="C36" s="43">
        <v>63.75</v>
      </c>
      <c r="D36" s="36">
        <v>22.5</v>
      </c>
      <c r="E36" s="38" t="s">
        <v>7</v>
      </c>
      <c r="F36" s="36">
        <v>41.25</v>
      </c>
      <c r="G36" s="38" t="s">
        <v>7</v>
      </c>
      <c r="H36" s="37"/>
      <c r="I36" s="39"/>
      <c r="J36" s="44"/>
      <c r="K36" s="36">
        <v>63.75</v>
      </c>
      <c r="L36" s="36">
        <v>63.75</v>
      </c>
    </row>
    <row r="37" spans="1:12">
      <c r="A37">
        <v>1931</v>
      </c>
      <c r="B37" s="43">
        <v>66.25</v>
      </c>
      <c r="C37" s="43">
        <v>66.25</v>
      </c>
      <c r="D37" s="36">
        <v>25</v>
      </c>
      <c r="E37" s="38" t="s">
        <v>7</v>
      </c>
      <c r="F37" s="36">
        <v>41.25</v>
      </c>
      <c r="G37" s="38" t="s">
        <v>7</v>
      </c>
      <c r="H37" s="37"/>
      <c r="I37" s="39"/>
      <c r="J37" s="44"/>
      <c r="K37" s="36">
        <v>66.25</v>
      </c>
      <c r="L37" s="36">
        <v>66.25</v>
      </c>
    </row>
    <row r="38" spans="1:12">
      <c r="A38">
        <v>1932</v>
      </c>
      <c r="B38" s="43">
        <v>66.25</v>
      </c>
      <c r="C38" s="43">
        <v>66.25</v>
      </c>
      <c r="D38" s="36">
        <v>25</v>
      </c>
      <c r="E38" s="38" t="s">
        <v>7</v>
      </c>
      <c r="F38" s="36">
        <v>41.25</v>
      </c>
      <c r="G38" s="38" t="s">
        <v>7</v>
      </c>
      <c r="H38" s="37"/>
      <c r="I38" s="39"/>
      <c r="J38" s="44"/>
      <c r="K38" s="36">
        <v>66.25</v>
      </c>
      <c r="L38" s="36">
        <v>66.25</v>
      </c>
    </row>
    <row r="39" spans="1:12">
      <c r="A39">
        <v>1933</v>
      </c>
      <c r="B39" s="43">
        <v>66.25</v>
      </c>
      <c r="C39" s="43">
        <v>66.25</v>
      </c>
      <c r="D39" s="36">
        <v>25</v>
      </c>
      <c r="E39" s="38" t="s">
        <v>7</v>
      </c>
      <c r="F39" s="36">
        <v>41.25</v>
      </c>
      <c r="G39" s="38" t="s">
        <v>7</v>
      </c>
      <c r="H39" s="37"/>
      <c r="I39" s="39"/>
      <c r="J39" s="44"/>
      <c r="K39" s="36">
        <v>66.25</v>
      </c>
      <c r="L39" s="36">
        <v>66.25</v>
      </c>
    </row>
    <row r="40" spans="1:12">
      <c r="A40">
        <v>1934</v>
      </c>
      <c r="B40" s="43">
        <v>63.75</v>
      </c>
      <c r="C40" s="43">
        <v>63.75</v>
      </c>
      <c r="D40" s="36">
        <v>22.5</v>
      </c>
      <c r="E40" s="38" t="s">
        <v>7</v>
      </c>
      <c r="F40" s="36">
        <v>41.25</v>
      </c>
      <c r="G40" s="38" t="s">
        <v>7</v>
      </c>
      <c r="H40" s="37"/>
      <c r="I40" s="39"/>
      <c r="J40" s="44"/>
      <c r="K40" s="36">
        <v>63.75</v>
      </c>
      <c r="L40" s="36">
        <v>63.75</v>
      </c>
    </row>
    <row r="41" spans="1:12">
      <c r="A41">
        <v>1935</v>
      </c>
      <c r="B41" s="43">
        <v>63.75</v>
      </c>
      <c r="C41" s="43">
        <v>63.75</v>
      </c>
      <c r="D41" s="36">
        <v>22.5</v>
      </c>
      <c r="E41" s="38" t="s">
        <v>7</v>
      </c>
      <c r="F41" s="36">
        <v>41.25</v>
      </c>
      <c r="G41" s="38" t="s">
        <v>32</v>
      </c>
      <c r="H41" s="37"/>
      <c r="I41" s="39"/>
      <c r="J41" s="44"/>
      <c r="K41" s="36">
        <v>63.75</v>
      </c>
      <c r="L41" s="36">
        <v>63.75</v>
      </c>
    </row>
    <row r="42" spans="1:12">
      <c r="A42">
        <v>1936</v>
      </c>
      <c r="B42" s="43">
        <v>65</v>
      </c>
      <c r="C42" s="43">
        <v>65</v>
      </c>
      <c r="D42" s="36">
        <v>23.75</v>
      </c>
      <c r="E42" s="38" t="s">
        <v>30</v>
      </c>
      <c r="F42" s="36">
        <v>41.25</v>
      </c>
      <c r="G42" s="38" t="s">
        <v>7</v>
      </c>
      <c r="H42" s="37"/>
      <c r="I42" s="39"/>
      <c r="J42" s="44"/>
      <c r="K42" s="36">
        <v>65</v>
      </c>
      <c r="L42" s="36">
        <v>65</v>
      </c>
    </row>
    <row r="43" spans="1:12">
      <c r="A43">
        <v>1937</v>
      </c>
      <c r="B43" s="43">
        <v>66.25</v>
      </c>
      <c r="C43" s="43">
        <v>66.25</v>
      </c>
      <c r="D43" s="36">
        <v>25</v>
      </c>
      <c r="E43" s="38" t="s">
        <v>7</v>
      </c>
      <c r="F43" s="36">
        <v>41.25</v>
      </c>
      <c r="G43" s="38" t="s">
        <v>28</v>
      </c>
      <c r="H43" s="37"/>
      <c r="I43" s="39"/>
      <c r="J43" s="44"/>
      <c r="K43" s="36">
        <v>66.25</v>
      </c>
      <c r="L43" s="36">
        <v>66.25</v>
      </c>
    </row>
    <row r="44" spans="1:12">
      <c r="A44">
        <v>1938</v>
      </c>
      <c r="B44" s="43">
        <v>75</v>
      </c>
      <c r="C44" s="43">
        <v>75</v>
      </c>
      <c r="D44" s="36">
        <v>27.5</v>
      </c>
      <c r="E44" s="38" t="s">
        <v>7</v>
      </c>
      <c r="F44" s="36">
        <v>47.5</v>
      </c>
      <c r="G44" s="38" t="s">
        <v>7</v>
      </c>
      <c r="H44" s="37"/>
      <c r="I44" s="39"/>
      <c r="J44" s="44"/>
      <c r="K44" s="36">
        <v>75</v>
      </c>
      <c r="L44" s="36">
        <v>75</v>
      </c>
    </row>
    <row r="45" spans="1:12">
      <c r="A45">
        <v>1939</v>
      </c>
      <c r="B45" s="43">
        <v>82.5</v>
      </c>
      <c r="C45" s="43">
        <v>82.5</v>
      </c>
      <c r="D45" s="36">
        <v>35</v>
      </c>
      <c r="E45" s="38" t="s">
        <v>27</v>
      </c>
      <c r="F45" s="36">
        <v>47.5</v>
      </c>
      <c r="G45" s="38" t="s">
        <v>7</v>
      </c>
      <c r="H45" s="37"/>
      <c r="I45" s="39"/>
      <c r="J45" s="44"/>
      <c r="K45" s="36">
        <v>82.5</v>
      </c>
      <c r="L45" s="36">
        <v>82.5</v>
      </c>
    </row>
    <row r="46" spans="1:12">
      <c r="A46">
        <v>1940</v>
      </c>
      <c r="B46" s="43">
        <v>90</v>
      </c>
      <c r="C46" s="43">
        <v>90</v>
      </c>
      <c r="D46" s="36">
        <v>42.5</v>
      </c>
      <c r="E46" s="38" t="s">
        <v>7</v>
      </c>
      <c r="F46" s="36">
        <v>47.5</v>
      </c>
      <c r="G46" s="38" t="s">
        <v>23</v>
      </c>
      <c r="H46" s="37"/>
      <c r="I46" s="39"/>
      <c r="J46" s="44"/>
      <c r="K46" s="36">
        <v>90</v>
      </c>
      <c r="L46" s="36">
        <v>90</v>
      </c>
    </row>
    <row r="47" spans="1:12">
      <c r="A47">
        <v>1941</v>
      </c>
      <c r="B47" s="43">
        <v>97.5</v>
      </c>
      <c r="C47" s="43">
        <v>97.5</v>
      </c>
      <c r="D47" s="36">
        <v>50</v>
      </c>
      <c r="E47" s="38" t="s">
        <v>22</v>
      </c>
      <c r="F47" s="36">
        <v>47.5</v>
      </c>
      <c r="G47" s="38" t="s">
        <v>7</v>
      </c>
      <c r="H47" s="37"/>
      <c r="I47" s="39"/>
      <c r="J47" s="44"/>
      <c r="K47" s="36">
        <v>97.5</v>
      </c>
      <c r="L47" s="36">
        <v>97.5</v>
      </c>
    </row>
    <row r="48" spans="1:12">
      <c r="A48">
        <v>1942</v>
      </c>
      <c r="B48" s="43">
        <v>97.5</v>
      </c>
      <c r="C48" s="43">
        <v>97.5</v>
      </c>
      <c r="D48" s="36">
        <v>50</v>
      </c>
      <c r="E48" s="38" t="s">
        <v>7</v>
      </c>
      <c r="F48" s="36">
        <v>47.5</v>
      </c>
      <c r="G48" s="38" t="s">
        <v>7</v>
      </c>
      <c r="H48" s="37"/>
      <c r="I48" s="39"/>
      <c r="J48" s="44"/>
      <c r="K48" s="36">
        <v>97.5</v>
      </c>
      <c r="L48" s="36">
        <v>97.5</v>
      </c>
    </row>
    <row r="49" spans="1:12">
      <c r="A49">
        <v>1943</v>
      </c>
      <c r="B49" s="43">
        <v>97.5</v>
      </c>
      <c r="C49" s="43">
        <v>97.5</v>
      </c>
      <c r="D49" s="36">
        <v>50</v>
      </c>
      <c r="E49" s="38" t="s">
        <v>7</v>
      </c>
      <c r="F49" s="36">
        <v>47.5</v>
      </c>
      <c r="G49" s="38" t="s">
        <v>7</v>
      </c>
      <c r="H49" s="37"/>
      <c r="I49" s="39"/>
      <c r="J49" s="44"/>
      <c r="K49" s="36">
        <v>97.5</v>
      </c>
      <c r="L49" s="36">
        <v>97.5</v>
      </c>
    </row>
    <row r="50" spans="1:12">
      <c r="A50">
        <v>1944</v>
      </c>
      <c r="B50" s="43">
        <v>97.5</v>
      </c>
      <c r="C50" s="43">
        <v>97.5</v>
      </c>
      <c r="D50" s="36">
        <v>50</v>
      </c>
      <c r="E50" s="38" t="s">
        <v>7</v>
      </c>
      <c r="F50" s="36">
        <v>47.5</v>
      </c>
      <c r="G50" s="38" t="s">
        <v>7</v>
      </c>
      <c r="H50" s="37"/>
      <c r="I50" s="39"/>
      <c r="J50" s="44"/>
      <c r="K50" s="36">
        <v>97.5</v>
      </c>
      <c r="L50" s="36">
        <v>97.5</v>
      </c>
    </row>
    <row r="51" spans="1:12">
      <c r="A51">
        <v>1945</v>
      </c>
      <c r="B51" s="43">
        <v>97.5</v>
      </c>
      <c r="C51" s="43">
        <v>97.5</v>
      </c>
      <c r="D51" s="36">
        <v>50</v>
      </c>
      <c r="E51" s="38" t="s">
        <v>7</v>
      </c>
      <c r="F51" s="36">
        <v>47.5</v>
      </c>
      <c r="G51" s="38" t="s">
        <v>7</v>
      </c>
      <c r="H51" s="37"/>
      <c r="I51" s="39"/>
      <c r="J51" s="44"/>
      <c r="K51" s="36">
        <v>97.5</v>
      </c>
      <c r="L51" s="36">
        <v>97.5</v>
      </c>
    </row>
    <row r="52" spans="1:12">
      <c r="A52">
        <v>1946</v>
      </c>
      <c r="B52" s="43">
        <v>97.5</v>
      </c>
      <c r="C52" s="43">
        <v>97.5</v>
      </c>
      <c r="D52" s="36">
        <v>45</v>
      </c>
      <c r="E52" s="38" t="s">
        <v>7</v>
      </c>
      <c r="F52" s="36">
        <v>52.5</v>
      </c>
      <c r="G52" s="38" t="s">
        <v>7</v>
      </c>
      <c r="H52" s="37"/>
      <c r="I52" s="39"/>
      <c r="J52" s="44"/>
      <c r="K52" s="36">
        <v>97.5</v>
      </c>
      <c r="L52" s="36">
        <v>97.5</v>
      </c>
    </row>
    <row r="53" spans="1:12">
      <c r="A53">
        <v>1947</v>
      </c>
      <c r="B53" s="43">
        <v>97.5</v>
      </c>
      <c r="C53" s="43">
        <v>97.5</v>
      </c>
      <c r="D53" s="36">
        <v>45</v>
      </c>
      <c r="E53" s="38" t="s">
        <v>7</v>
      </c>
      <c r="F53" s="36">
        <v>52.5</v>
      </c>
      <c r="G53" s="38" t="s">
        <v>7</v>
      </c>
      <c r="H53" s="37"/>
      <c r="I53" s="39"/>
      <c r="J53" s="44"/>
      <c r="K53" s="36">
        <v>97.5</v>
      </c>
      <c r="L53" s="36">
        <v>97.5</v>
      </c>
    </row>
    <row r="54" spans="1:12">
      <c r="A54">
        <v>1948</v>
      </c>
      <c r="B54" s="43">
        <v>97.5</v>
      </c>
      <c r="C54" s="43">
        <v>97.5</v>
      </c>
      <c r="D54" s="36">
        <v>45</v>
      </c>
      <c r="E54" s="38" t="s">
        <v>7</v>
      </c>
      <c r="F54" s="36">
        <v>52.5</v>
      </c>
      <c r="G54" s="38" t="s">
        <v>7</v>
      </c>
      <c r="H54" s="37"/>
      <c r="I54" s="39"/>
      <c r="J54" s="44"/>
      <c r="K54" s="36">
        <v>97.5</v>
      </c>
      <c r="L54" s="36">
        <v>97.5</v>
      </c>
    </row>
    <row r="55" spans="1:12">
      <c r="A55">
        <v>1949</v>
      </c>
      <c r="B55" s="43">
        <v>97.5</v>
      </c>
      <c r="C55" s="43">
        <v>97.5</v>
      </c>
      <c r="D55" s="36">
        <v>45</v>
      </c>
      <c r="E55" s="38" t="s">
        <v>7</v>
      </c>
      <c r="F55" s="36">
        <v>52.5</v>
      </c>
      <c r="G55" s="38" t="s">
        <v>7</v>
      </c>
      <c r="H55" s="37"/>
      <c r="I55" s="39"/>
      <c r="J55" s="44"/>
      <c r="K55" s="36">
        <v>97.5</v>
      </c>
      <c r="L55" s="36">
        <v>97.5</v>
      </c>
    </row>
    <row r="56" spans="1:12">
      <c r="A56">
        <v>1950</v>
      </c>
      <c r="B56" s="43">
        <v>97.5</v>
      </c>
      <c r="C56" s="43">
        <v>97.5</v>
      </c>
      <c r="D56" s="36">
        <v>45</v>
      </c>
      <c r="E56" s="38" t="s">
        <v>7</v>
      </c>
      <c r="F56" s="36">
        <v>52.5</v>
      </c>
      <c r="G56" s="38" t="s">
        <v>24</v>
      </c>
      <c r="H56" s="37"/>
      <c r="I56" s="39"/>
      <c r="J56" s="44"/>
      <c r="K56" s="36">
        <v>97.5</v>
      </c>
      <c r="L56" s="36">
        <v>97.5</v>
      </c>
    </row>
    <row r="57" spans="1:12">
      <c r="A57">
        <v>1951</v>
      </c>
      <c r="B57" s="43">
        <v>97.5</v>
      </c>
      <c r="C57" s="43">
        <v>97.5</v>
      </c>
      <c r="D57" s="36">
        <v>47.5</v>
      </c>
      <c r="E57" s="38" t="s">
        <v>26</v>
      </c>
      <c r="F57" s="36">
        <v>50</v>
      </c>
      <c r="G57" s="38" t="s">
        <v>7</v>
      </c>
      <c r="H57" s="37"/>
      <c r="I57" s="39"/>
      <c r="J57" s="44"/>
      <c r="K57" s="36">
        <v>97.5</v>
      </c>
      <c r="L57" s="36">
        <v>97.5</v>
      </c>
    </row>
    <row r="58" spans="1:12">
      <c r="A58">
        <v>1952</v>
      </c>
      <c r="B58" s="43">
        <v>97.5</v>
      </c>
      <c r="C58" s="43">
        <v>97.5</v>
      </c>
      <c r="D58" s="36">
        <v>47.5</v>
      </c>
      <c r="E58" s="38" t="s">
        <v>25</v>
      </c>
      <c r="F58" s="36">
        <v>50</v>
      </c>
      <c r="G58" s="38" t="s">
        <v>7</v>
      </c>
      <c r="H58" s="37"/>
      <c r="I58" s="39"/>
      <c r="J58" s="44"/>
      <c r="K58" s="36">
        <v>97.5</v>
      </c>
      <c r="L58" s="36">
        <v>97.5</v>
      </c>
    </row>
    <row r="59" spans="1:12">
      <c r="A59">
        <v>1953</v>
      </c>
      <c r="B59" s="43">
        <v>95</v>
      </c>
      <c r="C59" s="43">
        <v>95</v>
      </c>
      <c r="D59" s="36">
        <v>45</v>
      </c>
      <c r="E59" s="38" t="s">
        <v>7</v>
      </c>
      <c r="F59" s="36">
        <v>50</v>
      </c>
      <c r="G59" s="38" t="s">
        <v>7</v>
      </c>
      <c r="H59" s="37"/>
      <c r="I59" s="39"/>
      <c r="J59" s="44"/>
      <c r="K59" s="36">
        <v>95</v>
      </c>
      <c r="L59" s="36">
        <v>95</v>
      </c>
    </row>
    <row r="60" spans="1:12">
      <c r="A60">
        <v>1954</v>
      </c>
      <c r="B60" s="43">
        <v>95</v>
      </c>
      <c r="C60" s="43">
        <v>95</v>
      </c>
      <c r="D60" s="36">
        <v>45</v>
      </c>
      <c r="E60" s="38" t="s">
        <v>7</v>
      </c>
      <c r="F60" s="36">
        <v>50</v>
      </c>
      <c r="G60" s="38" t="s">
        <v>7</v>
      </c>
      <c r="H60" s="37"/>
      <c r="I60" s="39"/>
      <c r="J60" s="44"/>
      <c r="K60" s="36">
        <v>95</v>
      </c>
      <c r="L60" s="36">
        <v>95</v>
      </c>
    </row>
    <row r="61" spans="1:12">
      <c r="A61">
        <v>1955</v>
      </c>
      <c r="B61" s="43">
        <v>92.5</v>
      </c>
      <c r="C61" s="43">
        <v>92.5</v>
      </c>
      <c r="D61" s="36">
        <v>42.5</v>
      </c>
      <c r="E61" s="38" t="s">
        <v>7</v>
      </c>
      <c r="F61" s="36">
        <v>50</v>
      </c>
      <c r="G61" s="38" t="s">
        <v>7</v>
      </c>
      <c r="H61" s="37"/>
      <c r="I61" s="39"/>
      <c r="J61" s="44"/>
      <c r="K61" s="36">
        <v>92.5</v>
      </c>
      <c r="L61" s="36">
        <v>92.5</v>
      </c>
    </row>
    <row r="62" spans="1:12">
      <c r="A62">
        <v>1956</v>
      </c>
      <c r="B62" s="43">
        <v>92.5</v>
      </c>
      <c r="C62" s="43">
        <v>92.5</v>
      </c>
      <c r="D62" s="36">
        <v>42.5</v>
      </c>
      <c r="E62" s="38" t="s">
        <v>7</v>
      </c>
      <c r="F62" s="36">
        <v>50</v>
      </c>
      <c r="G62" s="38" t="s">
        <v>7</v>
      </c>
      <c r="H62" s="37"/>
      <c r="I62" s="39"/>
      <c r="J62" s="44"/>
      <c r="K62" s="36">
        <v>92.5</v>
      </c>
      <c r="L62" s="36">
        <v>92.5</v>
      </c>
    </row>
    <row r="63" spans="1:12">
      <c r="A63">
        <v>1957</v>
      </c>
      <c r="B63" s="43">
        <v>92.5</v>
      </c>
      <c r="C63" s="43">
        <v>92.5</v>
      </c>
      <c r="D63" s="36">
        <v>42.5</v>
      </c>
      <c r="E63" s="38" t="s">
        <v>7</v>
      </c>
      <c r="F63" s="36">
        <v>50</v>
      </c>
      <c r="G63" s="38" t="s">
        <v>7</v>
      </c>
      <c r="H63" s="37"/>
      <c r="I63" s="39"/>
      <c r="J63" s="44"/>
      <c r="K63" s="36">
        <v>92.5</v>
      </c>
      <c r="L63" s="36">
        <v>92.5</v>
      </c>
    </row>
    <row r="64" spans="1:12">
      <c r="A64">
        <v>1958</v>
      </c>
      <c r="B64" s="43">
        <v>92.5</v>
      </c>
      <c r="C64" s="43">
        <v>92.5</v>
      </c>
      <c r="D64" s="36">
        <v>42.5</v>
      </c>
      <c r="E64" s="38" t="s">
        <v>7</v>
      </c>
      <c r="F64" s="36">
        <v>50</v>
      </c>
      <c r="G64" s="38" t="s">
        <v>7</v>
      </c>
      <c r="H64" s="37"/>
      <c r="I64" s="39"/>
      <c r="J64" s="44"/>
      <c r="K64" s="36">
        <v>92.5</v>
      </c>
      <c r="L64" s="36">
        <v>92.5</v>
      </c>
    </row>
    <row r="65" spans="1:12">
      <c r="A65">
        <v>1959</v>
      </c>
      <c r="B65" s="43">
        <v>88.75</v>
      </c>
      <c r="C65" s="43">
        <v>88.75</v>
      </c>
      <c r="D65" s="43">
        <v>38.75</v>
      </c>
      <c r="E65" s="38" t="s">
        <v>15</v>
      </c>
      <c r="F65" s="36">
        <v>50</v>
      </c>
      <c r="G65" s="38" t="s">
        <v>13</v>
      </c>
      <c r="H65" s="37"/>
      <c r="I65" s="39"/>
      <c r="J65" s="44"/>
      <c r="K65" s="36">
        <v>88.75</v>
      </c>
      <c r="L65" s="36">
        <v>88.75</v>
      </c>
    </row>
    <row r="66" spans="1:12">
      <c r="A66">
        <v>1960</v>
      </c>
      <c r="B66" s="43">
        <v>88.75</v>
      </c>
      <c r="C66" s="43">
        <v>88.75</v>
      </c>
      <c r="D66" s="43">
        <v>38.75</v>
      </c>
      <c r="E66" s="38" t="s">
        <v>7</v>
      </c>
      <c r="F66" s="36">
        <v>50</v>
      </c>
      <c r="G66" s="38" t="s">
        <v>7</v>
      </c>
      <c r="H66" s="37"/>
      <c r="I66" s="39"/>
      <c r="J66" s="44"/>
      <c r="K66" s="36">
        <v>88.75</v>
      </c>
      <c r="L66" s="36">
        <v>88.75</v>
      </c>
    </row>
    <row r="67" spans="1:12">
      <c r="A67">
        <v>1961</v>
      </c>
      <c r="B67" s="43">
        <v>88.75</v>
      </c>
      <c r="C67" s="43">
        <v>88.75</v>
      </c>
      <c r="D67" s="43">
        <v>38.75</v>
      </c>
      <c r="E67" s="38" t="s">
        <v>7</v>
      </c>
      <c r="F67" s="36">
        <v>50</v>
      </c>
      <c r="G67" s="38" t="s">
        <v>7</v>
      </c>
      <c r="H67" s="37"/>
      <c r="I67" s="39"/>
      <c r="J67" s="44"/>
      <c r="K67" s="36">
        <v>88.75</v>
      </c>
      <c r="L67" s="36">
        <v>88.75</v>
      </c>
    </row>
    <row r="68" spans="1:12">
      <c r="A68">
        <v>1962</v>
      </c>
      <c r="B68" s="43">
        <v>88.75</v>
      </c>
      <c r="C68" s="43">
        <v>88.75</v>
      </c>
      <c r="D68" s="43">
        <v>38.75</v>
      </c>
      <c r="E68" s="38" t="s">
        <v>7</v>
      </c>
      <c r="F68" s="36">
        <v>50</v>
      </c>
      <c r="G68" s="38" t="s">
        <v>7</v>
      </c>
      <c r="H68" s="37"/>
      <c r="I68" s="39"/>
      <c r="J68" s="44"/>
      <c r="K68" s="36">
        <v>88.75</v>
      </c>
      <c r="L68" s="36">
        <v>88.75</v>
      </c>
    </row>
    <row r="69" spans="1:12">
      <c r="A69">
        <v>1963</v>
      </c>
      <c r="B69" s="43">
        <v>88.75</v>
      </c>
      <c r="C69" s="43">
        <v>88.75</v>
      </c>
      <c r="D69" s="43">
        <v>38.75</v>
      </c>
      <c r="E69" s="38" t="s">
        <v>7</v>
      </c>
      <c r="F69" s="36">
        <v>50</v>
      </c>
      <c r="G69" s="38" t="s">
        <v>7</v>
      </c>
      <c r="H69" s="37"/>
      <c r="I69" s="39"/>
      <c r="J69" s="44"/>
      <c r="K69" s="36">
        <v>88.75</v>
      </c>
      <c r="L69" s="36">
        <v>88.75</v>
      </c>
    </row>
    <row r="70" spans="1:12">
      <c r="A70">
        <v>1964</v>
      </c>
      <c r="B70" s="43">
        <v>88.75</v>
      </c>
      <c r="C70" s="43">
        <v>88.75</v>
      </c>
      <c r="D70" s="43">
        <v>38.75</v>
      </c>
      <c r="E70" s="38" t="s">
        <v>7</v>
      </c>
      <c r="F70" s="36">
        <v>50</v>
      </c>
      <c r="G70" s="38" t="s">
        <v>7</v>
      </c>
      <c r="H70" s="37"/>
      <c r="I70" s="39"/>
      <c r="J70" s="44"/>
      <c r="K70" s="36">
        <v>88.75</v>
      </c>
      <c r="L70" s="36">
        <v>88.75</v>
      </c>
    </row>
    <row r="71" spans="1:12">
      <c r="A71">
        <v>1965</v>
      </c>
      <c r="B71" s="43">
        <v>91.25</v>
      </c>
      <c r="C71" s="43">
        <v>91.25</v>
      </c>
      <c r="D71" s="43">
        <v>41.25</v>
      </c>
      <c r="E71" s="38" t="s">
        <v>7</v>
      </c>
      <c r="F71" s="36">
        <v>50</v>
      </c>
      <c r="G71" s="38" t="s">
        <v>7</v>
      </c>
      <c r="H71" s="37"/>
      <c r="I71" s="39"/>
      <c r="J71" s="47" t="s">
        <v>14</v>
      </c>
      <c r="K71" s="36">
        <v>96.25</v>
      </c>
      <c r="L71" s="36">
        <v>96.25</v>
      </c>
    </row>
    <row r="72" spans="1:12">
      <c r="A72">
        <v>1966</v>
      </c>
      <c r="B72" s="43">
        <v>91.25</v>
      </c>
      <c r="C72" s="43">
        <v>91.25</v>
      </c>
      <c r="D72" s="43">
        <v>41.25</v>
      </c>
      <c r="E72" s="38" t="s">
        <v>7</v>
      </c>
      <c r="F72" s="36">
        <v>50</v>
      </c>
      <c r="G72" s="38" t="s">
        <v>7</v>
      </c>
      <c r="H72" s="37"/>
      <c r="I72" s="39"/>
      <c r="J72" s="44"/>
      <c r="K72" s="36">
        <v>91.25</v>
      </c>
      <c r="L72" s="36">
        <v>91.25</v>
      </c>
    </row>
    <row r="73" spans="1:12">
      <c r="A73">
        <v>1967</v>
      </c>
      <c r="B73" s="43">
        <v>91.25</v>
      </c>
      <c r="C73" s="43">
        <v>91.25</v>
      </c>
      <c r="D73" s="43">
        <v>41.25</v>
      </c>
      <c r="E73" s="38" t="s">
        <v>7</v>
      </c>
      <c r="F73" s="36">
        <v>50</v>
      </c>
      <c r="G73" s="38" t="s">
        <v>7</v>
      </c>
      <c r="H73" s="37"/>
      <c r="I73" s="39"/>
      <c r="J73" s="44"/>
      <c r="K73" s="36">
        <v>91.25</v>
      </c>
      <c r="L73" s="36">
        <v>91.25</v>
      </c>
    </row>
    <row r="74" spans="1:12">
      <c r="A74">
        <v>1968</v>
      </c>
      <c r="B74" s="43">
        <v>91.25</v>
      </c>
      <c r="C74" s="43">
        <v>91.25</v>
      </c>
      <c r="D74" s="43">
        <v>41.25</v>
      </c>
      <c r="E74" s="38" t="s">
        <v>7</v>
      </c>
      <c r="F74" s="36">
        <v>50</v>
      </c>
      <c r="G74" s="38" t="s">
        <v>7</v>
      </c>
      <c r="H74" s="37"/>
      <c r="I74" s="39"/>
      <c r="J74" s="44"/>
      <c r="K74" s="36">
        <v>91.25</v>
      </c>
      <c r="L74" s="36">
        <v>91.25</v>
      </c>
    </row>
    <row r="75" spans="1:12">
      <c r="A75">
        <v>1969</v>
      </c>
      <c r="B75" s="43">
        <v>91.25</v>
      </c>
      <c r="C75" s="43">
        <v>91.25</v>
      </c>
      <c r="D75" s="43">
        <v>41.25</v>
      </c>
      <c r="E75" s="38" t="s">
        <v>7</v>
      </c>
      <c r="F75" s="36">
        <v>50</v>
      </c>
      <c r="G75" s="38" t="s">
        <v>8</v>
      </c>
      <c r="H75" s="37"/>
      <c r="I75" s="39"/>
      <c r="J75" s="44"/>
      <c r="K75" s="36">
        <v>91.25</v>
      </c>
      <c r="L75" s="36">
        <v>91.25</v>
      </c>
    </row>
    <row r="76" spans="1:12">
      <c r="A76">
        <v>1970</v>
      </c>
      <c r="B76" s="43">
        <v>91.25</v>
      </c>
      <c r="C76" s="43">
        <v>91.25</v>
      </c>
      <c r="D76" s="43">
        <v>41.25</v>
      </c>
      <c r="E76" s="38" t="s">
        <v>20</v>
      </c>
      <c r="F76" s="36">
        <v>50</v>
      </c>
      <c r="G76" s="38" t="s">
        <v>7</v>
      </c>
      <c r="H76" s="37"/>
      <c r="I76" s="39"/>
      <c r="J76" s="44"/>
      <c r="K76" s="36">
        <v>91.25</v>
      </c>
      <c r="L76" s="36">
        <v>91.25</v>
      </c>
    </row>
    <row r="77" spans="1:12">
      <c r="A77">
        <v>1971</v>
      </c>
      <c r="B77" s="46">
        <v>82.9375</v>
      </c>
      <c r="C77" s="43">
        <v>88.75</v>
      </c>
      <c r="D77" s="43">
        <v>38.75</v>
      </c>
      <c r="E77" s="38" t="s">
        <v>7</v>
      </c>
      <c r="F77" s="36">
        <v>50</v>
      </c>
      <c r="G77" s="38" t="s">
        <v>7</v>
      </c>
      <c r="H77" s="37"/>
      <c r="I77" s="39"/>
      <c r="J77" s="44"/>
      <c r="K77" s="36">
        <v>73.75</v>
      </c>
      <c r="L77" s="36">
        <v>88.75</v>
      </c>
    </row>
    <row r="78" spans="1:12">
      <c r="A78">
        <v>1972</v>
      </c>
      <c r="B78" s="46">
        <v>82.9375</v>
      </c>
      <c r="C78" s="43">
        <v>88.75</v>
      </c>
      <c r="D78" s="43">
        <v>38.75</v>
      </c>
      <c r="E78" s="38" t="s">
        <v>7</v>
      </c>
      <c r="F78" s="36">
        <v>50</v>
      </c>
      <c r="G78" s="38" t="s">
        <v>7</v>
      </c>
      <c r="H78" s="37"/>
      <c r="I78" s="39"/>
      <c r="J78" s="44" t="s">
        <v>19</v>
      </c>
      <c r="K78" s="36">
        <v>73.75</v>
      </c>
      <c r="L78" s="36">
        <v>88.75</v>
      </c>
    </row>
    <row r="79" spans="1:12">
      <c r="A79">
        <v>1973</v>
      </c>
      <c r="B79" s="43">
        <v>75</v>
      </c>
      <c r="C79" s="43">
        <v>90</v>
      </c>
      <c r="D79" s="43">
        <v>75</v>
      </c>
      <c r="E79" s="38" t="s">
        <v>8</v>
      </c>
      <c r="F79" s="37"/>
      <c r="G79" s="45"/>
      <c r="H79" s="36">
        <v>15</v>
      </c>
      <c r="I79" s="38" t="s">
        <v>8</v>
      </c>
      <c r="J79" s="44"/>
      <c r="K79" s="36">
        <v>75</v>
      </c>
      <c r="L79" s="36">
        <v>90</v>
      </c>
    </row>
    <row r="80" spans="1:12">
      <c r="A80">
        <v>1974</v>
      </c>
      <c r="B80" s="43">
        <v>83</v>
      </c>
      <c r="C80" s="43">
        <v>98</v>
      </c>
      <c r="D80" s="43">
        <v>83</v>
      </c>
      <c r="E80" s="39" t="s">
        <v>7</v>
      </c>
      <c r="F80" s="37"/>
      <c r="G80" s="45"/>
      <c r="H80" s="36">
        <v>15</v>
      </c>
      <c r="I80" s="39" t="s">
        <v>7</v>
      </c>
      <c r="J80" s="44"/>
      <c r="K80" s="36">
        <v>83</v>
      </c>
      <c r="L80" s="36">
        <v>98</v>
      </c>
    </row>
    <row r="81" spans="1:12">
      <c r="A81">
        <v>1975</v>
      </c>
      <c r="B81" s="43">
        <v>83</v>
      </c>
      <c r="C81" s="43">
        <v>98</v>
      </c>
      <c r="D81" s="43">
        <v>83</v>
      </c>
      <c r="E81" s="39" t="s">
        <v>7</v>
      </c>
      <c r="F81" s="37"/>
      <c r="G81" s="45"/>
      <c r="H81" s="36">
        <v>15</v>
      </c>
      <c r="I81" s="39" t="s">
        <v>7</v>
      </c>
      <c r="J81" s="44"/>
      <c r="K81" s="36">
        <v>83</v>
      </c>
      <c r="L81" s="36">
        <v>98</v>
      </c>
    </row>
    <row r="82" spans="1:12">
      <c r="A82">
        <v>1976</v>
      </c>
      <c r="B82" s="43">
        <v>83</v>
      </c>
      <c r="C82" s="43">
        <v>98</v>
      </c>
      <c r="D82" s="43">
        <v>83</v>
      </c>
      <c r="E82" s="38" t="s">
        <v>35</v>
      </c>
      <c r="F82" s="37"/>
      <c r="G82" s="45"/>
      <c r="H82" s="36">
        <v>15</v>
      </c>
      <c r="I82" s="38" t="s">
        <v>35</v>
      </c>
      <c r="J82" s="44"/>
      <c r="K82" s="36">
        <v>83</v>
      </c>
      <c r="L82" s="36">
        <v>98</v>
      </c>
    </row>
    <row r="83" spans="1:12">
      <c r="A83">
        <v>1977</v>
      </c>
      <c r="B83" s="43">
        <v>83</v>
      </c>
      <c r="C83" s="43">
        <v>98</v>
      </c>
      <c r="D83" s="43">
        <v>83</v>
      </c>
      <c r="E83" s="38" t="s">
        <v>7</v>
      </c>
      <c r="F83" s="37"/>
      <c r="G83" s="45"/>
      <c r="H83" s="36">
        <v>15</v>
      </c>
      <c r="I83" s="39" t="s">
        <v>7</v>
      </c>
      <c r="J83" s="44"/>
      <c r="K83" s="36">
        <v>83</v>
      </c>
      <c r="L83" s="36">
        <v>98</v>
      </c>
    </row>
    <row r="84" spans="1:12">
      <c r="A84">
        <v>1978</v>
      </c>
      <c r="B84" s="43">
        <v>83</v>
      </c>
      <c r="C84" s="43">
        <v>98</v>
      </c>
      <c r="D84" s="43">
        <v>83</v>
      </c>
      <c r="E84" s="38" t="s">
        <v>7</v>
      </c>
      <c r="F84" s="37"/>
      <c r="G84" s="45"/>
      <c r="H84" s="36">
        <v>15</v>
      </c>
      <c r="I84" s="39" t="s">
        <v>7</v>
      </c>
      <c r="J84" s="44"/>
      <c r="K84" s="36">
        <v>83</v>
      </c>
      <c r="L84" s="36">
        <v>98</v>
      </c>
    </row>
    <row r="85" spans="1:12">
      <c r="A85">
        <v>1979</v>
      </c>
      <c r="B85" s="43">
        <v>60</v>
      </c>
      <c r="C85" s="43">
        <v>75</v>
      </c>
      <c r="D85" s="43">
        <v>60</v>
      </c>
      <c r="E85" s="38" t="s">
        <v>18</v>
      </c>
      <c r="F85" s="37"/>
      <c r="G85" s="45"/>
      <c r="H85" s="36">
        <v>15</v>
      </c>
      <c r="I85" s="38" t="s">
        <v>18</v>
      </c>
      <c r="J85" s="44"/>
      <c r="K85" s="36">
        <v>60</v>
      </c>
      <c r="L85" s="36">
        <v>75</v>
      </c>
    </row>
    <row r="86" spans="1:12">
      <c r="A86">
        <v>1980</v>
      </c>
      <c r="B86" s="43">
        <v>60</v>
      </c>
      <c r="C86" s="43">
        <v>75</v>
      </c>
      <c r="D86" s="43">
        <v>60</v>
      </c>
      <c r="E86" s="38" t="s">
        <v>7</v>
      </c>
      <c r="F86" s="37"/>
      <c r="G86" s="45"/>
      <c r="H86" s="36">
        <v>15</v>
      </c>
      <c r="I86" s="39" t="s">
        <v>7</v>
      </c>
      <c r="J86" s="44"/>
      <c r="K86" s="36">
        <v>60</v>
      </c>
      <c r="L86" s="36">
        <v>75</v>
      </c>
    </row>
    <row r="87" spans="1:12">
      <c r="A87">
        <v>1981</v>
      </c>
      <c r="B87" s="43">
        <v>60</v>
      </c>
      <c r="C87" s="43">
        <v>75</v>
      </c>
      <c r="D87" s="43">
        <v>60</v>
      </c>
      <c r="E87" s="38" t="s">
        <v>37</v>
      </c>
      <c r="F87" s="37"/>
      <c r="G87" s="45"/>
      <c r="H87" s="36">
        <v>15</v>
      </c>
      <c r="I87" s="38" t="s">
        <v>37</v>
      </c>
      <c r="J87" s="44"/>
      <c r="K87" s="36">
        <v>60</v>
      </c>
      <c r="L87" s="36">
        <v>75</v>
      </c>
    </row>
    <row r="88" spans="1:12">
      <c r="A88">
        <v>1982</v>
      </c>
      <c r="B88" s="43">
        <v>60</v>
      </c>
      <c r="C88" s="43">
        <v>75</v>
      </c>
      <c r="D88" s="43">
        <v>60</v>
      </c>
      <c r="E88" s="38" t="s">
        <v>7</v>
      </c>
      <c r="F88" s="37"/>
      <c r="G88" s="45"/>
      <c r="H88" s="36">
        <v>15</v>
      </c>
      <c r="I88" s="39" t="s">
        <v>7</v>
      </c>
      <c r="J88" s="44"/>
      <c r="K88" s="36">
        <v>60</v>
      </c>
      <c r="L88" s="36">
        <v>75</v>
      </c>
    </row>
    <row r="89" spans="1:12">
      <c r="A89">
        <v>1983</v>
      </c>
      <c r="B89" s="43">
        <v>60</v>
      </c>
      <c r="C89" s="43">
        <v>75</v>
      </c>
      <c r="D89" s="43">
        <v>60</v>
      </c>
      <c r="E89" s="38" t="s">
        <v>7</v>
      </c>
      <c r="F89" s="37"/>
      <c r="G89" s="45"/>
      <c r="H89" s="36">
        <v>15</v>
      </c>
      <c r="I89" s="39" t="s">
        <v>7</v>
      </c>
      <c r="J89" s="44"/>
      <c r="K89" s="36">
        <v>60</v>
      </c>
      <c r="L89" s="36">
        <v>75</v>
      </c>
    </row>
    <row r="90" spans="1:12">
      <c r="A90">
        <v>1984</v>
      </c>
      <c r="B90" s="43">
        <v>60</v>
      </c>
      <c r="C90" s="43">
        <v>60</v>
      </c>
      <c r="D90" s="43">
        <v>60</v>
      </c>
      <c r="E90" s="38" t="s">
        <v>36</v>
      </c>
      <c r="F90" s="37"/>
      <c r="G90" s="45"/>
      <c r="H90" s="37"/>
      <c r="I90" s="39"/>
      <c r="J90" s="44"/>
      <c r="K90" s="36">
        <v>60</v>
      </c>
      <c r="L90" s="36">
        <v>60</v>
      </c>
    </row>
    <row r="91" spans="1:12">
      <c r="A91">
        <v>1985</v>
      </c>
      <c r="B91" s="43">
        <v>60</v>
      </c>
      <c r="C91" s="43">
        <v>60</v>
      </c>
      <c r="D91" s="43">
        <v>60</v>
      </c>
      <c r="E91" s="38" t="s">
        <v>7</v>
      </c>
      <c r="F91" s="37"/>
      <c r="G91" s="45"/>
      <c r="H91" s="37"/>
      <c r="I91" s="39"/>
      <c r="J91" s="44"/>
      <c r="K91" s="36">
        <v>60</v>
      </c>
      <c r="L91" s="36">
        <v>60</v>
      </c>
    </row>
    <row r="92" spans="1:12">
      <c r="A92">
        <v>1986</v>
      </c>
      <c r="B92" s="43">
        <v>60</v>
      </c>
      <c r="C92" s="43">
        <v>60</v>
      </c>
      <c r="D92" s="43">
        <v>60</v>
      </c>
      <c r="E92" s="38" t="s">
        <v>7</v>
      </c>
      <c r="F92" s="37"/>
      <c r="G92" s="45"/>
      <c r="H92" s="37"/>
      <c r="I92" s="39"/>
      <c r="J92" s="44"/>
      <c r="K92" s="36">
        <v>60</v>
      </c>
      <c r="L92" s="36">
        <v>60</v>
      </c>
    </row>
    <row r="93" spans="1:12">
      <c r="A93">
        <v>1987</v>
      </c>
      <c r="B93" s="43">
        <v>60</v>
      </c>
      <c r="C93" s="43">
        <v>60</v>
      </c>
      <c r="D93" s="43">
        <v>60</v>
      </c>
      <c r="E93" s="38" t="s">
        <v>7</v>
      </c>
      <c r="F93" s="37"/>
      <c r="G93" s="45"/>
      <c r="H93" s="37"/>
      <c r="I93" s="39"/>
      <c r="J93" s="44"/>
      <c r="K93" s="36">
        <v>60</v>
      </c>
      <c r="L93" s="36">
        <v>60</v>
      </c>
    </row>
    <row r="94" spans="1:12">
      <c r="A94">
        <v>1988</v>
      </c>
      <c r="B94" s="43">
        <v>40</v>
      </c>
      <c r="C94" s="43">
        <v>40</v>
      </c>
      <c r="D94" s="43">
        <v>40</v>
      </c>
      <c r="E94" s="38" t="s">
        <v>7</v>
      </c>
      <c r="F94" s="37"/>
      <c r="G94" s="45"/>
      <c r="H94" s="37"/>
      <c r="I94" s="39"/>
      <c r="J94" s="44"/>
      <c r="K94" s="36">
        <v>40</v>
      </c>
      <c r="L94" s="36">
        <v>40</v>
      </c>
    </row>
    <row r="95" spans="1:12">
      <c r="A95">
        <v>1989</v>
      </c>
      <c r="B95" s="43">
        <v>40</v>
      </c>
      <c r="C95" s="43">
        <v>40</v>
      </c>
      <c r="D95" s="43">
        <v>40</v>
      </c>
      <c r="E95" s="38" t="s">
        <v>7</v>
      </c>
      <c r="F95" s="37"/>
      <c r="G95" s="45"/>
      <c r="H95" s="37"/>
      <c r="I95" s="39"/>
      <c r="J95" s="44"/>
      <c r="K95" s="36">
        <v>40</v>
      </c>
      <c r="L95" s="36">
        <v>40</v>
      </c>
    </row>
    <row r="96" spans="1:12">
      <c r="A96">
        <v>1990</v>
      </c>
      <c r="B96" s="43">
        <v>40</v>
      </c>
      <c r="C96" s="43">
        <v>40</v>
      </c>
      <c r="D96" s="43">
        <v>40</v>
      </c>
      <c r="E96" s="38" t="s">
        <v>7</v>
      </c>
      <c r="F96" s="37"/>
      <c r="G96" s="45"/>
      <c r="H96" s="37"/>
      <c r="I96" s="39"/>
      <c r="J96" s="44"/>
      <c r="K96" s="36">
        <v>40</v>
      </c>
      <c r="L96" s="36">
        <v>40</v>
      </c>
    </row>
    <row r="97" spans="1:12">
      <c r="A97">
        <v>1991</v>
      </c>
      <c r="B97" s="43">
        <v>40</v>
      </c>
      <c r="C97" s="43">
        <v>40</v>
      </c>
      <c r="D97" s="43">
        <v>40</v>
      </c>
      <c r="E97" s="38" t="s">
        <v>7</v>
      </c>
      <c r="F97" s="37"/>
      <c r="G97" s="45"/>
      <c r="H97" s="37"/>
      <c r="I97" s="39"/>
      <c r="J97" s="44"/>
      <c r="K97" s="36">
        <v>40</v>
      </c>
      <c r="L97" s="36">
        <v>40</v>
      </c>
    </row>
    <row r="98" spans="1:12">
      <c r="A98">
        <v>1992</v>
      </c>
      <c r="B98" s="43">
        <v>40</v>
      </c>
      <c r="C98" s="43">
        <v>40</v>
      </c>
      <c r="D98" s="43">
        <v>40</v>
      </c>
      <c r="E98" s="38" t="s">
        <v>7</v>
      </c>
      <c r="F98" s="37"/>
      <c r="G98" s="45"/>
      <c r="H98" s="37"/>
      <c r="I98" s="39"/>
      <c r="J98" s="44"/>
      <c r="K98" s="36">
        <v>40</v>
      </c>
      <c r="L98" s="36">
        <v>40</v>
      </c>
    </row>
    <row r="99" spans="1:12">
      <c r="A99">
        <v>1993</v>
      </c>
      <c r="B99" s="43">
        <v>40</v>
      </c>
      <c r="C99" s="43">
        <v>40</v>
      </c>
      <c r="D99" s="43">
        <v>40</v>
      </c>
      <c r="E99" s="38" t="s">
        <v>7</v>
      </c>
      <c r="F99" s="37"/>
      <c r="G99" s="45"/>
      <c r="H99" s="37"/>
      <c r="I99" s="39"/>
      <c r="J99" s="44"/>
      <c r="K99" s="36">
        <v>40</v>
      </c>
      <c r="L99" s="36">
        <v>40</v>
      </c>
    </row>
    <row r="100" spans="1:12">
      <c r="A100">
        <v>1994</v>
      </c>
      <c r="B100" s="43">
        <v>40</v>
      </c>
      <c r="C100" s="43">
        <v>40</v>
      </c>
      <c r="D100" s="43">
        <v>40</v>
      </c>
      <c r="E100" s="38" t="s">
        <v>7</v>
      </c>
      <c r="F100" s="37"/>
      <c r="G100" s="45"/>
      <c r="H100" s="37"/>
      <c r="I100" s="39"/>
      <c r="J100" s="44"/>
      <c r="K100" s="36">
        <v>40</v>
      </c>
      <c r="L100" s="36">
        <v>40</v>
      </c>
    </row>
    <row r="101" spans="1:12">
      <c r="A101">
        <v>1995</v>
      </c>
      <c r="B101" s="43">
        <v>40</v>
      </c>
      <c r="C101" s="43">
        <v>40</v>
      </c>
      <c r="D101" s="43">
        <v>40</v>
      </c>
      <c r="E101" s="38" t="s">
        <v>7</v>
      </c>
      <c r="F101" s="37"/>
      <c r="G101" s="45"/>
      <c r="H101" s="37"/>
      <c r="I101" s="39"/>
      <c r="J101" s="44"/>
      <c r="K101" s="36">
        <v>40</v>
      </c>
      <c r="L101" s="36">
        <v>40</v>
      </c>
    </row>
    <row r="102" spans="1:12">
      <c r="A102">
        <v>1996</v>
      </c>
      <c r="B102" s="43">
        <v>40</v>
      </c>
      <c r="C102" s="43">
        <v>40</v>
      </c>
      <c r="D102" s="43">
        <v>40</v>
      </c>
      <c r="E102" s="38" t="s">
        <v>7</v>
      </c>
      <c r="F102" s="37"/>
      <c r="G102" s="45"/>
      <c r="H102" s="37"/>
      <c r="I102" s="39"/>
      <c r="J102" s="44"/>
      <c r="K102" s="36">
        <v>40</v>
      </c>
      <c r="L102" s="36">
        <v>40</v>
      </c>
    </row>
    <row r="103" spans="1:12">
      <c r="A103">
        <v>1997</v>
      </c>
      <c r="B103" s="43">
        <v>40</v>
      </c>
      <c r="C103" s="43">
        <v>40</v>
      </c>
      <c r="D103" s="43">
        <v>40</v>
      </c>
      <c r="E103" s="38" t="s">
        <v>7</v>
      </c>
      <c r="F103" s="37"/>
      <c r="G103" s="45"/>
      <c r="H103" s="37"/>
      <c r="I103" s="39"/>
      <c r="J103" s="44"/>
      <c r="K103" s="36">
        <v>40</v>
      </c>
      <c r="L103" s="36">
        <v>40</v>
      </c>
    </row>
    <row r="104" spans="1:12">
      <c r="A104">
        <v>1998</v>
      </c>
      <c r="B104" s="43">
        <v>40</v>
      </c>
      <c r="C104" s="43">
        <v>40</v>
      </c>
      <c r="D104" s="43">
        <v>40</v>
      </c>
      <c r="E104" s="38" t="s">
        <v>7</v>
      </c>
      <c r="F104" s="37"/>
      <c r="G104" s="45"/>
      <c r="H104" s="37"/>
      <c r="I104" s="39"/>
      <c r="J104" s="44"/>
      <c r="K104" s="36">
        <v>40</v>
      </c>
      <c r="L104" s="36">
        <v>40</v>
      </c>
    </row>
    <row r="105" spans="1:12">
      <c r="A105">
        <v>1999</v>
      </c>
      <c r="B105" s="43">
        <v>40</v>
      </c>
      <c r="C105" s="43">
        <v>40</v>
      </c>
      <c r="D105" s="43">
        <v>40</v>
      </c>
      <c r="E105" s="38" t="s">
        <v>7</v>
      </c>
      <c r="F105" s="37"/>
      <c r="G105" s="45"/>
      <c r="H105" s="37"/>
      <c r="I105" s="39"/>
      <c r="J105" s="44"/>
      <c r="K105" s="36">
        <v>40</v>
      </c>
      <c r="L105" s="36">
        <v>40</v>
      </c>
    </row>
    <row r="106" spans="1:12">
      <c r="A106">
        <v>2000</v>
      </c>
      <c r="B106" s="43">
        <v>40</v>
      </c>
      <c r="C106" s="43">
        <v>40</v>
      </c>
      <c r="D106" s="43">
        <v>40</v>
      </c>
      <c r="E106" s="38" t="s">
        <v>7</v>
      </c>
      <c r="F106" s="37"/>
      <c r="G106" s="45"/>
      <c r="H106" s="37"/>
      <c r="I106" s="39"/>
      <c r="J106" s="44"/>
      <c r="K106" s="36">
        <v>40</v>
      </c>
      <c r="L106" s="36">
        <v>40</v>
      </c>
    </row>
    <row r="107" spans="1:12">
      <c r="A107">
        <v>2001</v>
      </c>
      <c r="B107" s="43">
        <v>40</v>
      </c>
      <c r="C107" s="43">
        <v>40</v>
      </c>
      <c r="D107" s="43">
        <v>40</v>
      </c>
      <c r="E107" s="38" t="s">
        <v>38</v>
      </c>
      <c r="F107" s="37"/>
      <c r="G107" s="45"/>
      <c r="H107" s="37"/>
      <c r="I107" s="39"/>
      <c r="J107" s="44"/>
      <c r="K107" s="36">
        <v>40</v>
      </c>
      <c r="L107" s="36">
        <v>40</v>
      </c>
    </row>
    <row r="108" spans="1:12">
      <c r="A108">
        <v>2002</v>
      </c>
      <c r="B108" s="43">
        <v>40</v>
      </c>
      <c r="C108" s="43">
        <v>40</v>
      </c>
      <c r="D108" s="43">
        <v>40</v>
      </c>
      <c r="E108" s="38" t="s">
        <v>7</v>
      </c>
      <c r="F108" s="37"/>
      <c r="G108" s="45"/>
      <c r="H108" s="37"/>
      <c r="I108" s="39"/>
      <c r="J108" s="44"/>
      <c r="K108" s="36">
        <v>40</v>
      </c>
      <c r="L108" s="36">
        <v>40</v>
      </c>
    </row>
    <row r="109" spans="1:12">
      <c r="A109">
        <v>2003</v>
      </c>
      <c r="B109" s="43">
        <v>40</v>
      </c>
      <c r="C109" s="43">
        <v>40</v>
      </c>
      <c r="D109" s="43">
        <v>40</v>
      </c>
      <c r="E109" s="38" t="s">
        <v>7</v>
      </c>
      <c r="F109" s="37"/>
      <c r="G109" s="45"/>
      <c r="H109" s="37"/>
      <c r="I109" s="39"/>
      <c r="J109" s="44"/>
      <c r="K109" s="36">
        <v>40</v>
      </c>
      <c r="L109" s="36">
        <v>40</v>
      </c>
    </row>
    <row r="110" spans="1:12">
      <c r="A110">
        <v>2004</v>
      </c>
      <c r="B110" s="43">
        <v>40</v>
      </c>
      <c r="C110" s="43">
        <v>40</v>
      </c>
      <c r="D110" s="43">
        <v>40</v>
      </c>
      <c r="E110" s="38" t="s">
        <v>7</v>
      </c>
      <c r="F110" s="37"/>
      <c r="G110" s="45"/>
      <c r="H110" s="37"/>
      <c r="I110" s="39"/>
      <c r="J110" s="44"/>
      <c r="K110" s="36"/>
      <c r="L110" s="36"/>
    </row>
    <row r="111" spans="1:12">
      <c r="A111">
        <v>2005</v>
      </c>
      <c r="B111" s="43">
        <v>40</v>
      </c>
      <c r="C111" s="43">
        <v>40</v>
      </c>
      <c r="D111" s="43">
        <v>40</v>
      </c>
      <c r="E111" s="38" t="s">
        <v>7</v>
      </c>
      <c r="F111" s="37"/>
      <c r="G111" s="45"/>
      <c r="H111" s="37"/>
      <c r="I111" s="39"/>
      <c r="J111" s="44"/>
      <c r="K111" s="36"/>
      <c r="L111" s="36"/>
    </row>
    <row r="112" spans="1:12">
      <c r="A112">
        <v>2006</v>
      </c>
      <c r="B112" s="43">
        <v>40</v>
      </c>
      <c r="C112" s="43">
        <v>40</v>
      </c>
      <c r="D112" s="43">
        <v>40</v>
      </c>
      <c r="E112" s="38" t="s">
        <v>7</v>
      </c>
      <c r="F112" s="37"/>
      <c r="G112" s="45"/>
      <c r="H112" s="37"/>
      <c r="I112" s="39"/>
      <c r="J112" s="44"/>
      <c r="K112" s="36"/>
      <c r="L112" s="36"/>
    </row>
    <row r="113" spans="1:12">
      <c r="A113">
        <v>2007</v>
      </c>
      <c r="B113" s="43">
        <v>40</v>
      </c>
      <c r="C113" s="43">
        <v>40</v>
      </c>
      <c r="D113" s="43">
        <v>40</v>
      </c>
      <c r="E113" s="38" t="s">
        <v>7</v>
      </c>
      <c r="F113" s="37"/>
      <c r="G113" s="45"/>
      <c r="H113" s="37"/>
      <c r="I113" s="39"/>
      <c r="J113" s="44"/>
      <c r="K113" s="36"/>
      <c r="L113" s="36"/>
    </row>
    <row r="114" spans="1:12">
      <c r="A114">
        <v>2008</v>
      </c>
      <c r="B114" s="43">
        <v>40</v>
      </c>
      <c r="C114" s="43">
        <v>40</v>
      </c>
      <c r="D114" s="43">
        <v>40</v>
      </c>
      <c r="E114" s="38" t="s">
        <v>7</v>
      </c>
      <c r="F114" s="37"/>
      <c r="G114" s="45"/>
      <c r="H114" s="37"/>
      <c r="I114" s="39"/>
      <c r="J114" s="44"/>
      <c r="K114" s="36"/>
      <c r="L114" s="36"/>
    </row>
    <row r="115" spans="1:12">
      <c r="A115">
        <v>2009</v>
      </c>
      <c r="B115" s="43">
        <v>40</v>
      </c>
      <c r="C115" s="43">
        <v>40</v>
      </c>
      <c r="D115" s="43">
        <v>40</v>
      </c>
      <c r="E115" s="38" t="s">
        <v>7</v>
      </c>
      <c r="F115" s="37"/>
      <c r="G115" s="45"/>
      <c r="H115" s="37"/>
      <c r="I115" s="39" t="s">
        <v>11</v>
      </c>
      <c r="J115" s="44"/>
      <c r="K115" s="36"/>
      <c r="L115" s="36"/>
    </row>
    <row r="116" spans="1:12">
      <c r="A116">
        <v>2010</v>
      </c>
      <c r="B116" s="43">
        <v>50</v>
      </c>
      <c r="C116" s="43">
        <v>50</v>
      </c>
      <c r="D116" s="43">
        <v>50</v>
      </c>
      <c r="E116" s="38" t="s">
        <v>7</v>
      </c>
      <c r="F116" s="37"/>
      <c r="G116" s="45"/>
      <c r="H116" s="37"/>
      <c r="I116" s="39" t="s">
        <v>7</v>
      </c>
      <c r="J116" s="44"/>
      <c r="K116" s="36"/>
      <c r="L116" s="36"/>
    </row>
    <row r="117" spans="1:12">
      <c r="A117">
        <v>2011</v>
      </c>
      <c r="B117" s="43">
        <v>50</v>
      </c>
      <c r="C117" s="43">
        <v>50</v>
      </c>
      <c r="D117" s="43">
        <v>50</v>
      </c>
      <c r="E117" s="38" t="s">
        <v>7</v>
      </c>
      <c r="F117" s="37"/>
      <c r="G117" s="45"/>
      <c r="H117" s="37"/>
      <c r="I117" s="39" t="s">
        <v>7</v>
      </c>
      <c r="J117" s="44"/>
      <c r="K117" s="36"/>
      <c r="L117" s="36"/>
    </row>
  </sheetData>
  <phoneticPr fontId="2" type="noConversion"/>
  <pageMargins left="0.78740157499999996" right="0.78740157499999996" top="0.984251969" bottom="0.984251969" header="0.4921259845" footer="0.492125984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workbookViewId="0">
      <selection activeCell="F25" sqref="F25"/>
    </sheetView>
  </sheetViews>
  <sheetFormatPr baseColWidth="10" defaultRowHeight="12" x14ac:dyDescent="0"/>
  <cols>
    <col min="6" max="6" width="50.83203125" customWidth="1"/>
  </cols>
  <sheetData>
    <row r="1" spans="1:7">
      <c r="A1" s="28" t="s">
        <v>63</v>
      </c>
    </row>
    <row r="3" spans="1:7">
      <c r="A3" t="s">
        <v>64</v>
      </c>
    </row>
    <row r="4" spans="1:7">
      <c r="A4" s="40" t="s">
        <v>65</v>
      </c>
    </row>
    <row r="5" spans="1:7">
      <c r="A5" s="40" t="s">
        <v>66</v>
      </c>
    </row>
    <row r="6" spans="1:7">
      <c r="A6" t="s">
        <v>6</v>
      </c>
    </row>
    <row r="7" spans="1:7">
      <c r="A7" t="s">
        <v>67</v>
      </c>
      <c r="B7" s="50"/>
      <c r="C7" t="s">
        <v>68</v>
      </c>
    </row>
    <row r="8" spans="1:7">
      <c r="A8" t="s">
        <v>69</v>
      </c>
      <c r="B8" s="40" t="s">
        <v>70</v>
      </c>
    </row>
    <row r="9" spans="1:7">
      <c r="A9" t="s">
        <v>71</v>
      </c>
      <c r="B9" s="40" t="s">
        <v>72</v>
      </c>
    </row>
    <row r="10" spans="1:7">
      <c r="A10" s="40" t="s">
        <v>73</v>
      </c>
      <c r="B10" s="40" t="s">
        <v>74</v>
      </c>
    </row>
    <row r="13" spans="1:7" ht="36">
      <c r="A13" s="33"/>
      <c r="B13" s="51" t="s">
        <v>75</v>
      </c>
      <c r="C13" s="34" t="s">
        <v>76</v>
      </c>
      <c r="D13" s="34" t="s">
        <v>77</v>
      </c>
      <c r="E13" s="34" t="s">
        <v>78</v>
      </c>
      <c r="F13" s="34" t="s">
        <v>5</v>
      </c>
      <c r="G13" s="35" t="s">
        <v>6</v>
      </c>
    </row>
    <row r="14" spans="1:7">
      <c r="A14">
        <v>1894</v>
      </c>
      <c r="B14" s="36">
        <v>8</v>
      </c>
      <c r="C14" s="36">
        <v>8</v>
      </c>
      <c r="D14" s="37"/>
      <c r="E14" s="37"/>
      <c r="F14" s="38" t="s">
        <v>79</v>
      </c>
      <c r="G14" s="39"/>
    </row>
    <row r="15" spans="1:7">
      <c r="A15">
        <v>1895</v>
      </c>
      <c r="B15" s="36">
        <v>8</v>
      </c>
      <c r="C15" s="36">
        <v>8</v>
      </c>
      <c r="D15" s="37"/>
      <c r="E15" s="37"/>
      <c r="F15" s="52" t="s">
        <v>7</v>
      </c>
      <c r="G15" s="39"/>
    </row>
    <row r="16" spans="1:7">
      <c r="A16">
        <v>1896</v>
      </c>
      <c r="B16" s="36">
        <v>8</v>
      </c>
      <c r="C16" s="36">
        <v>8</v>
      </c>
      <c r="D16" s="37"/>
      <c r="E16" s="37"/>
      <c r="F16" s="52" t="s">
        <v>7</v>
      </c>
      <c r="G16" s="39"/>
    </row>
    <row r="17" spans="1:7">
      <c r="A17">
        <v>1897</v>
      </c>
      <c r="B17" s="36">
        <v>8</v>
      </c>
      <c r="C17" s="36">
        <v>8</v>
      </c>
      <c r="D17" s="37"/>
      <c r="E17" s="37"/>
      <c r="F17" s="52" t="s">
        <v>7</v>
      </c>
      <c r="G17" s="39"/>
    </row>
    <row r="18" spans="1:7">
      <c r="A18">
        <v>1898</v>
      </c>
      <c r="B18" s="36">
        <v>8</v>
      </c>
      <c r="C18" s="36">
        <v>8</v>
      </c>
      <c r="D18" s="37"/>
      <c r="E18" s="37"/>
      <c r="F18" s="52" t="s">
        <v>7</v>
      </c>
      <c r="G18" s="39"/>
    </row>
    <row r="19" spans="1:7">
      <c r="A19">
        <v>1899</v>
      </c>
      <c r="B19" s="36">
        <v>8</v>
      </c>
      <c r="C19" s="36">
        <v>8</v>
      </c>
      <c r="D19" s="37"/>
      <c r="E19" s="37"/>
      <c r="F19" s="52" t="s">
        <v>7</v>
      </c>
      <c r="G19" s="39"/>
    </row>
    <row r="20" spans="1:7">
      <c r="A20">
        <v>1900</v>
      </c>
      <c r="B20" s="36">
        <v>8</v>
      </c>
      <c r="C20" s="36">
        <v>8</v>
      </c>
      <c r="D20" s="37"/>
      <c r="E20" s="37"/>
      <c r="F20" s="52" t="s">
        <v>7</v>
      </c>
      <c r="G20" s="39"/>
    </row>
    <row r="21" spans="1:7">
      <c r="A21">
        <v>1901</v>
      </c>
      <c r="B21" s="36">
        <v>8</v>
      </c>
      <c r="C21" s="36">
        <v>8</v>
      </c>
      <c r="D21" s="37"/>
      <c r="E21" s="37"/>
      <c r="F21" s="52" t="s">
        <v>7</v>
      </c>
      <c r="G21" s="39"/>
    </row>
    <row r="22" spans="1:7">
      <c r="A22">
        <v>1902</v>
      </c>
      <c r="B22" s="36">
        <v>8</v>
      </c>
      <c r="C22" s="36">
        <v>8</v>
      </c>
      <c r="D22" s="37"/>
      <c r="E22" s="37"/>
      <c r="F22" s="52" t="s">
        <v>7</v>
      </c>
      <c r="G22" s="39"/>
    </row>
    <row r="23" spans="1:7">
      <c r="A23">
        <v>1903</v>
      </c>
      <c r="B23" s="36">
        <v>8</v>
      </c>
      <c r="C23" s="36">
        <v>8</v>
      </c>
      <c r="D23" s="37"/>
      <c r="E23" s="37"/>
      <c r="F23" s="52" t="s">
        <v>7</v>
      </c>
      <c r="G23" s="39"/>
    </row>
    <row r="24" spans="1:7">
      <c r="A24">
        <v>1904</v>
      </c>
      <c r="B24" s="36">
        <v>8</v>
      </c>
      <c r="C24" s="36">
        <v>8</v>
      </c>
      <c r="D24" s="37"/>
      <c r="E24" s="37"/>
      <c r="F24" s="52" t="s">
        <v>7</v>
      </c>
      <c r="G24" s="39"/>
    </row>
    <row r="25" spans="1:7">
      <c r="A25">
        <v>1905</v>
      </c>
      <c r="B25" s="36">
        <v>8</v>
      </c>
      <c r="C25" s="36">
        <v>8</v>
      </c>
      <c r="D25" s="37"/>
      <c r="E25" s="37"/>
      <c r="F25" s="52" t="s">
        <v>7</v>
      </c>
      <c r="G25" s="39"/>
    </row>
    <row r="26" spans="1:7">
      <c r="A26">
        <v>1906</v>
      </c>
      <c r="B26" s="36">
        <v>8</v>
      </c>
      <c r="C26" s="36">
        <v>8</v>
      </c>
      <c r="D26" s="37"/>
      <c r="E26" s="37"/>
      <c r="F26" s="52" t="s">
        <v>7</v>
      </c>
      <c r="G26" s="39"/>
    </row>
    <row r="27" spans="1:7">
      <c r="A27">
        <v>1907</v>
      </c>
      <c r="B27" s="36">
        <v>15</v>
      </c>
      <c r="C27" s="36">
        <v>15</v>
      </c>
      <c r="D27" s="37"/>
      <c r="E27" s="37"/>
      <c r="F27" s="52" t="s">
        <v>7</v>
      </c>
      <c r="G27" s="39"/>
    </row>
    <row r="28" spans="1:7">
      <c r="A28">
        <v>1908</v>
      </c>
      <c r="B28" s="36">
        <v>15</v>
      </c>
      <c r="C28" s="36">
        <v>15</v>
      </c>
      <c r="D28" s="37"/>
      <c r="E28" s="37"/>
      <c r="F28" s="52" t="s">
        <v>7</v>
      </c>
      <c r="G28" s="39"/>
    </row>
    <row r="29" spans="1:7">
      <c r="A29">
        <v>1909</v>
      </c>
      <c r="B29" s="36">
        <v>15</v>
      </c>
      <c r="C29" s="36">
        <v>15</v>
      </c>
      <c r="D29" s="37"/>
      <c r="E29" s="37"/>
      <c r="F29" s="52" t="s">
        <v>7</v>
      </c>
    </row>
    <row r="30" spans="1:7">
      <c r="A30">
        <v>1910</v>
      </c>
      <c r="B30" s="36">
        <v>15</v>
      </c>
      <c r="C30" s="36">
        <v>15</v>
      </c>
      <c r="D30" s="37"/>
      <c r="E30" s="37"/>
      <c r="F30" s="52" t="s">
        <v>7</v>
      </c>
    </row>
    <row r="31" spans="1:7">
      <c r="A31">
        <v>1911</v>
      </c>
      <c r="B31" s="36">
        <v>15</v>
      </c>
      <c r="C31" s="36">
        <v>15</v>
      </c>
      <c r="D31" s="37"/>
      <c r="E31" s="37"/>
      <c r="F31" s="52" t="s">
        <v>7</v>
      </c>
    </row>
    <row r="32" spans="1:7">
      <c r="A32">
        <v>1912</v>
      </c>
      <c r="B32" s="36">
        <v>15</v>
      </c>
      <c r="C32" s="36">
        <v>15</v>
      </c>
      <c r="D32" s="37"/>
      <c r="E32" s="37"/>
      <c r="F32" s="52" t="s">
        <v>7</v>
      </c>
    </row>
    <row r="33" spans="1:6">
      <c r="A33">
        <v>1913</v>
      </c>
      <c r="B33" s="36">
        <v>15</v>
      </c>
      <c r="C33" s="36">
        <v>15</v>
      </c>
      <c r="D33" s="37"/>
      <c r="E33" s="37"/>
      <c r="F33" s="52" t="s">
        <v>7</v>
      </c>
    </row>
    <row r="34" spans="1:6">
      <c r="A34">
        <v>1914</v>
      </c>
      <c r="B34" s="36">
        <v>20</v>
      </c>
      <c r="C34" s="36">
        <v>20</v>
      </c>
      <c r="D34" s="37"/>
      <c r="E34" s="37"/>
      <c r="F34" s="38" t="s">
        <v>80</v>
      </c>
    </row>
    <row r="35" spans="1:6">
      <c r="A35">
        <v>1915</v>
      </c>
      <c r="B35" s="36">
        <v>20</v>
      </c>
      <c r="C35" s="36">
        <v>20</v>
      </c>
      <c r="D35" s="37"/>
      <c r="E35" s="37"/>
      <c r="F35" s="52" t="s">
        <v>7</v>
      </c>
    </row>
    <row r="36" spans="1:6">
      <c r="A36">
        <v>1916</v>
      </c>
      <c r="B36" s="36">
        <v>20</v>
      </c>
      <c r="C36" s="36">
        <v>20</v>
      </c>
      <c r="D36" s="37"/>
      <c r="E36" s="37"/>
      <c r="F36" s="52" t="s">
        <v>7</v>
      </c>
    </row>
    <row r="37" spans="1:6">
      <c r="A37">
        <v>1917</v>
      </c>
      <c r="B37" s="36">
        <v>20</v>
      </c>
      <c r="C37" s="36">
        <v>20</v>
      </c>
      <c r="D37" s="37"/>
      <c r="E37" s="37"/>
      <c r="F37" s="52" t="s">
        <v>7</v>
      </c>
    </row>
    <row r="38" spans="1:6">
      <c r="A38">
        <v>1918</v>
      </c>
      <c r="B38" s="36">
        <v>20</v>
      </c>
      <c r="C38" s="36">
        <v>20</v>
      </c>
      <c r="D38" s="37"/>
      <c r="E38" s="37"/>
      <c r="F38" s="52" t="s">
        <v>7</v>
      </c>
    </row>
    <row r="39" spans="1:6">
      <c r="A39">
        <v>1919</v>
      </c>
      <c r="B39" s="36">
        <v>40</v>
      </c>
      <c r="C39" s="36">
        <v>40</v>
      </c>
      <c r="D39" s="37"/>
      <c r="E39" s="37"/>
      <c r="F39" s="52" t="s">
        <v>7</v>
      </c>
    </row>
    <row r="40" spans="1:6">
      <c r="A40">
        <v>1920</v>
      </c>
      <c r="B40" s="36">
        <v>40</v>
      </c>
      <c r="C40" s="36">
        <v>40</v>
      </c>
      <c r="D40" s="37"/>
      <c r="E40" s="37"/>
      <c r="F40" s="52" t="s">
        <v>7</v>
      </c>
    </row>
    <row r="41" spans="1:6">
      <c r="A41">
        <v>1921</v>
      </c>
      <c r="B41" s="36">
        <v>40</v>
      </c>
      <c r="C41" s="36">
        <v>40</v>
      </c>
      <c r="D41" s="37"/>
      <c r="E41" s="37"/>
      <c r="F41" s="52" t="s">
        <v>7</v>
      </c>
    </row>
    <row r="42" spans="1:6">
      <c r="A42">
        <v>1922</v>
      </c>
      <c r="B42" s="36">
        <v>40</v>
      </c>
      <c r="C42" s="36">
        <v>40</v>
      </c>
      <c r="D42" s="37"/>
      <c r="E42" s="37"/>
      <c r="F42" s="52" t="s">
        <v>7</v>
      </c>
    </row>
    <row r="43" spans="1:6">
      <c r="A43">
        <v>1923</v>
      </c>
      <c r="B43" s="36">
        <v>40</v>
      </c>
      <c r="C43" s="36">
        <v>40</v>
      </c>
      <c r="D43" s="37"/>
      <c r="E43" s="37"/>
      <c r="F43" s="52" t="s">
        <v>7</v>
      </c>
    </row>
    <row r="44" spans="1:6">
      <c r="A44">
        <v>1924</v>
      </c>
      <c r="B44" s="36">
        <v>40</v>
      </c>
      <c r="C44" s="36">
        <v>40</v>
      </c>
      <c r="D44" s="37"/>
      <c r="E44" s="37"/>
      <c r="F44" s="52" t="s">
        <v>7</v>
      </c>
    </row>
    <row r="45" spans="1:6">
      <c r="A45">
        <v>1925</v>
      </c>
      <c r="B45" s="36">
        <v>40</v>
      </c>
      <c r="C45" s="36">
        <v>40</v>
      </c>
      <c r="D45" s="37"/>
      <c r="E45" s="37"/>
      <c r="F45" s="52" t="s">
        <v>7</v>
      </c>
    </row>
    <row r="46" spans="1:6">
      <c r="A46">
        <v>1926</v>
      </c>
      <c r="B46" s="36">
        <v>40</v>
      </c>
      <c r="C46" s="36">
        <v>40</v>
      </c>
      <c r="D46" s="37"/>
      <c r="E46" s="37"/>
      <c r="F46" s="52" t="s">
        <v>7</v>
      </c>
    </row>
    <row r="47" spans="1:6">
      <c r="A47">
        <v>1927</v>
      </c>
      <c r="B47" s="36">
        <v>40</v>
      </c>
      <c r="C47" s="36">
        <v>40</v>
      </c>
      <c r="D47" s="37"/>
      <c r="E47" s="37"/>
      <c r="F47" s="52" t="s">
        <v>7</v>
      </c>
    </row>
    <row r="48" spans="1:6">
      <c r="A48">
        <v>1928</v>
      </c>
      <c r="B48" s="36">
        <v>40</v>
      </c>
      <c r="C48" s="36">
        <v>40</v>
      </c>
      <c r="D48" s="37"/>
      <c r="E48" s="37"/>
      <c r="F48" s="52" t="s">
        <v>7</v>
      </c>
    </row>
    <row r="49" spans="1:6">
      <c r="A49">
        <v>1929</v>
      </c>
      <c r="B49" s="36">
        <v>40</v>
      </c>
      <c r="C49" s="36">
        <v>40</v>
      </c>
      <c r="D49" s="37"/>
      <c r="E49" s="37"/>
      <c r="F49" s="52" t="s">
        <v>7</v>
      </c>
    </row>
    <row r="50" spans="1:6">
      <c r="A50">
        <v>1930</v>
      </c>
      <c r="B50" s="36">
        <v>50</v>
      </c>
      <c r="C50" s="36">
        <v>50</v>
      </c>
      <c r="D50" s="37"/>
      <c r="E50" s="37"/>
      <c r="F50" s="52" t="s">
        <v>7</v>
      </c>
    </row>
    <row r="51" spans="1:6">
      <c r="A51">
        <v>1931</v>
      </c>
      <c r="B51" s="36">
        <v>50</v>
      </c>
      <c r="C51" s="36">
        <v>50</v>
      </c>
      <c r="D51" s="37"/>
      <c r="E51" s="37"/>
      <c r="F51" s="52" t="s">
        <v>7</v>
      </c>
    </row>
    <row r="52" spans="1:6">
      <c r="A52">
        <v>1932</v>
      </c>
      <c r="B52" s="36">
        <v>50</v>
      </c>
      <c r="C52" s="36">
        <v>50</v>
      </c>
      <c r="D52" s="37"/>
      <c r="E52" s="37"/>
      <c r="F52" s="52" t="s">
        <v>7</v>
      </c>
    </row>
    <row r="53" spans="1:6">
      <c r="A53">
        <v>1933</v>
      </c>
      <c r="B53" s="36">
        <v>50</v>
      </c>
      <c r="C53" s="36">
        <v>50</v>
      </c>
      <c r="D53" s="37"/>
      <c r="E53" s="37"/>
      <c r="F53" s="52" t="s">
        <v>7</v>
      </c>
    </row>
    <row r="54" spans="1:6">
      <c r="A54">
        <v>1934</v>
      </c>
      <c r="B54" s="36">
        <v>50</v>
      </c>
      <c r="C54" s="36">
        <v>50</v>
      </c>
      <c r="D54" s="37"/>
      <c r="E54" s="37"/>
      <c r="F54" s="52" t="s">
        <v>7</v>
      </c>
    </row>
    <row r="55" spans="1:6">
      <c r="A55">
        <v>1935</v>
      </c>
      <c r="B55" s="36">
        <v>50</v>
      </c>
      <c r="C55" s="36">
        <v>50</v>
      </c>
      <c r="D55" s="37"/>
      <c r="E55" s="37"/>
      <c r="F55" s="52" t="s">
        <v>7</v>
      </c>
    </row>
    <row r="56" spans="1:6">
      <c r="A56">
        <v>1936</v>
      </c>
      <c r="B56" s="36">
        <v>50</v>
      </c>
      <c r="C56" s="36">
        <v>50</v>
      </c>
      <c r="D56" s="37"/>
      <c r="E56" s="37"/>
      <c r="F56" s="52" t="s">
        <v>7</v>
      </c>
    </row>
    <row r="57" spans="1:6">
      <c r="A57">
        <v>1937</v>
      </c>
      <c r="B57" s="36">
        <v>50</v>
      </c>
      <c r="C57" s="36">
        <v>50</v>
      </c>
      <c r="D57" s="37"/>
      <c r="E57" s="37"/>
      <c r="F57" s="52" t="s">
        <v>7</v>
      </c>
    </row>
    <row r="58" spans="1:6">
      <c r="A58">
        <v>1938</v>
      </c>
      <c r="B58" s="36">
        <v>50</v>
      </c>
      <c r="C58" s="36">
        <v>50</v>
      </c>
      <c r="D58" s="37"/>
      <c r="E58" s="37"/>
      <c r="F58" s="52" t="s">
        <v>7</v>
      </c>
    </row>
    <row r="59" spans="1:6">
      <c r="A59">
        <v>1939</v>
      </c>
      <c r="B59" s="36">
        <v>55</v>
      </c>
      <c r="C59" s="36">
        <v>55</v>
      </c>
      <c r="D59" s="37"/>
      <c r="E59" s="37"/>
      <c r="F59" s="52" t="s">
        <v>7</v>
      </c>
    </row>
    <row r="60" spans="1:6">
      <c r="A60">
        <v>1940</v>
      </c>
      <c r="B60" s="36">
        <v>65</v>
      </c>
      <c r="C60" s="36">
        <v>65</v>
      </c>
      <c r="D60" s="37"/>
      <c r="E60" s="37"/>
      <c r="F60" s="38" t="s">
        <v>81</v>
      </c>
    </row>
    <row r="61" spans="1:6">
      <c r="A61">
        <v>1941</v>
      </c>
      <c r="B61" s="36">
        <v>65</v>
      </c>
      <c r="C61" s="36">
        <v>65</v>
      </c>
      <c r="D61" s="37"/>
      <c r="E61" s="37"/>
      <c r="F61" s="52" t="s">
        <v>7</v>
      </c>
    </row>
    <row r="62" spans="1:6">
      <c r="A62">
        <v>1942</v>
      </c>
      <c r="B62" s="36">
        <v>65</v>
      </c>
      <c r="C62" s="36">
        <v>65</v>
      </c>
      <c r="D62" s="37"/>
      <c r="E62" s="37"/>
      <c r="F62" s="52" t="s">
        <v>7</v>
      </c>
    </row>
    <row r="63" spans="1:6">
      <c r="A63">
        <v>1943</v>
      </c>
      <c r="B63" s="36">
        <v>65</v>
      </c>
      <c r="C63" s="36">
        <v>65</v>
      </c>
      <c r="D63" s="37"/>
      <c r="E63" s="37"/>
      <c r="F63" s="52" t="s">
        <v>7</v>
      </c>
    </row>
    <row r="64" spans="1:6">
      <c r="A64">
        <v>1944</v>
      </c>
      <c r="B64" s="36">
        <v>65</v>
      </c>
      <c r="C64" s="36">
        <v>65</v>
      </c>
      <c r="D64" s="37"/>
      <c r="E64" s="37"/>
      <c r="F64" s="52" t="s">
        <v>7</v>
      </c>
    </row>
    <row r="65" spans="1:7">
      <c r="A65">
        <v>1945</v>
      </c>
      <c r="B65" s="36">
        <v>65</v>
      </c>
      <c r="C65" s="36">
        <v>65</v>
      </c>
      <c r="D65" s="37"/>
      <c r="E65" s="37"/>
      <c r="F65" s="52" t="s">
        <v>7</v>
      </c>
    </row>
    <row r="66" spans="1:7">
      <c r="A66">
        <v>1946</v>
      </c>
      <c r="B66" s="36">
        <v>75</v>
      </c>
      <c r="C66" s="36">
        <v>75</v>
      </c>
      <c r="D66" s="37"/>
      <c r="E66" s="37"/>
      <c r="F66" s="36" t="s">
        <v>82</v>
      </c>
    </row>
    <row r="67" spans="1:7">
      <c r="A67">
        <v>1947</v>
      </c>
      <c r="B67" s="36">
        <v>75</v>
      </c>
      <c r="C67" s="36">
        <v>75</v>
      </c>
      <c r="D67" s="37"/>
      <c r="E67" s="37"/>
      <c r="F67" s="36" t="s">
        <v>7</v>
      </c>
    </row>
    <row r="68" spans="1:7">
      <c r="A68">
        <v>1948</v>
      </c>
      <c r="B68" s="36">
        <v>75</v>
      </c>
      <c r="C68" s="36">
        <v>75</v>
      </c>
      <c r="D68" s="37"/>
      <c r="E68" s="37"/>
      <c r="F68" s="36" t="s">
        <v>7</v>
      </c>
    </row>
    <row r="69" spans="1:7">
      <c r="A69">
        <v>1949</v>
      </c>
      <c r="B69" s="36">
        <v>80</v>
      </c>
      <c r="C69" s="36">
        <v>80</v>
      </c>
      <c r="D69" s="37"/>
      <c r="E69" s="37"/>
      <c r="F69" s="36" t="s">
        <v>7</v>
      </c>
    </row>
    <row r="70" spans="1:7">
      <c r="A70">
        <v>1950</v>
      </c>
      <c r="B70" s="36">
        <v>80</v>
      </c>
      <c r="C70" s="36">
        <v>80</v>
      </c>
      <c r="D70" s="37"/>
      <c r="E70" s="37"/>
      <c r="F70" s="36" t="s">
        <v>7</v>
      </c>
    </row>
    <row r="71" spans="1:7">
      <c r="A71">
        <v>1951</v>
      </c>
      <c r="B71" s="36">
        <v>80</v>
      </c>
      <c r="C71" s="36">
        <v>80</v>
      </c>
      <c r="D71" s="37"/>
      <c r="E71" s="37"/>
      <c r="F71" s="36" t="s">
        <v>7</v>
      </c>
    </row>
    <row r="72" spans="1:7">
      <c r="A72">
        <v>1952</v>
      </c>
      <c r="B72" s="36">
        <v>80</v>
      </c>
      <c r="C72" s="36">
        <v>80</v>
      </c>
      <c r="D72" s="37"/>
      <c r="E72" s="37"/>
      <c r="F72" s="36" t="s">
        <v>7</v>
      </c>
    </row>
    <row r="73" spans="1:7">
      <c r="A73">
        <v>1953</v>
      </c>
      <c r="B73" s="36">
        <v>80</v>
      </c>
      <c r="C73" s="36">
        <v>80</v>
      </c>
      <c r="D73" s="37"/>
      <c r="E73" s="37"/>
      <c r="F73" s="36" t="s">
        <v>7</v>
      </c>
    </row>
    <row r="74" spans="1:7">
      <c r="A74">
        <v>1954</v>
      </c>
      <c r="B74" s="36">
        <v>80</v>
      </c>
      <c r="C74" s="36">
        <v>80</v>
      </c>
      <c r="D74" s="37"/>
      <c r="E74" s="37"/>
      <c r="F74" s="36" t="s">
        <v>7</v>
      </c>
    </row>
    <row r="75" spans="1:7">
      <c r="A75">
        <v>1955</v>
      </c>
      <c r="B75" s="36">
        <v>80</v>
      </c>
      <c r="C75" s="36">
        <v>80</v>
      </c>
      <c r="D75" s="37"/>
      <c r="E75" s="37"/>
      <c r="F75" s="36" t="s">
        <v>7</v>
      </c>
    </row>
    <row r="76" spans="1:7">
      <c r="A76">
        <v>1956</v>
      </c>
      <c r="B76" s="36">
        <v>80</v>
      </c>
      <c r="C76" s="36">
        <v>80</v>
      </c>
      <c r="D76" s="37"/>
      <c r="E76" s="37"/>
      <c r="F76" s="36" t="s">
        <v>7</v>
      </c>
    </row>
    <row r="77" spans="1:7">
      <c r="A77">
        <v>1957</v>
      </c>
      <c r="B77" s="36">
        <v>80</v>
      </c>
      <c r="C77" s="36">
        <v>80</v>
      </c>
      <c r="D77" s="37"/>
      <c r="E77" s="37"/>
      <c r="F77" s="36" t="s">
        <v>7</v>
      </c>
      <c r="G77" s="39"/>
    </row>
    <row r="78" spans="1:7">
      <c r="A78">
        <v>1958</v>
      </c>
      <c r="B78" s="36">
        <v>80</v>
      </c>
      <c r="C78" s="36">
        <v>80</v>
      </c>
      <c r="D78" s="37"/>
      <c r="E78" s="37"/>
      <c r="F78" s="36" t="s">
        <v>7</v>
      </c>
      <c r="G78" s="39"/>
    </row>
    <row r="79" spans="1:7">
      <c r="A79">
        <v>1959</v>
      </c>
      <c r="B79" s="36">
        <v>80</v>
      </c>
      <c r="C79" s="36">
        <v>80</v>
      </c>
      <c r="D79" s="37"/>
      <c r="E79" s="37"/>
      <c r="F79" s="36" t="s">
        <v>7</v>
      </c>
      <c r="G79" s="39"/>
    </row>
    <row r="80" spans="1:7">
      <c r="A80">
        <v>1960</v>
      </c>
      <c r="B80" s="36">
        <v>80</v>
      </c>
      <c r="C80" s="36">
        <v>80</v>
      </c>
      <c r="D80" s="37"/>
      <c r="E80" s="37"/>
      <c r="F80" s="36" t="s">
        <v>7</v>
      </c>
      <c r="G80" s="39"/>
    </row>
    <row r="81" spans="1:7">
      <c r="A81">
        <v>1961</v>
      </c>
      <c r="B81" s="36">
        <v>80</v>
      </c>
      <c r="C81" s="36">
        <v>80</v>
      </c>
      <c r="D81" s="37"/>
      <c r="E81" s="37"/>
      <c r="F81" s="36" t="s">
        <v>7</v>
      </c>
      <c r="G81" s="39"/>
    </row>
    <row r="82" spans="1:7">
      <c r="A82">
        <v>1962</v>
      </c>
      <c r="B82" s="36">
        <v>80</v>
      </c>
      <c r="C82" s="36">
        <v>80</v>
      </c>
      <c r="D82" s="37"/>
      <c r="E82" s="37"/>
      <c r="F82" s="36" t="s">
        <v>7</v>
      </c>
      <c r="G82" s="39"/>
    </row>
    <row r="83" spans="1:7">
      <c r="A83">
        <v>1963</v>
      </c>
      <c r="B83" s="36">
        <v>80</v>
      </c>
      <c r="C83" s="36">
        <v>80</v>
      </c>
      <c r="D83" s="37"/>
      <c r="E83" s="37"/>
      <c r="F83" s="36" t="s">
        <v>7</v>
      </c>
      <c r="G83" s="39"/>
    </row>
    <row r="84" spans="1:7">
      <c r="A84">
        <v>1964</v>
      </c>
      <c r="B84" s="36">
        <v>80</v>
      </c>
      <c r="C84" s="36">
        <v>80</v>
      </c>
      <c r="D84" s="37"/>
      <c r="E84" s="37"/>
      <c r="F84" s="36" t="s">
        <v>7</v>
      </c>
      <c r="G84" s="39"/>
    </row>
    <row r="85" spans="1:7">
      <c r="A85">
        <v>1965</v>
      </c>
      <c r="B85" s="36">
        <v>80</v>
      </c>
      <c r="C85" s="36">
        <v>80</v>
      </c>
      <c r="D85" s="37"/>
      <c r="E85" s="37"/>
      <c r="F85" s="36" t="s">
        <v>7</v>
      </c>
      <c r="G85" s="39"/>
    </row>
    <row r="86" spans="1:7">
      <c r="A86">
        <v>1966</v>
      </c>
      <c r="B86" s="36">
        <v>80</v>
      </c>
      <c r="C86" s="36">
        <v>80</v>
      </c>
      <c r="D86" s="37"/>
      <c r="E86" s="37"/>
      <c r="F86" s="36" t="s">
        <v>7</v>
      </c>
      <c r="G86" s="39"/>
    </row>
    <row r="87" spans="1:7">
      <c r="A87">
        <v>1967</v>
      </c>
      <c r="B87" s="36">
        <v>80</v>
      </c>
      <c r="C87" s="36">
        <v>80</v>
      </c>
      <c r="D87" s="37"/>
      <c r="E87" s="37"/>
      <c r="F87" s="36" t="s">
        <v>7</v>
      </c>
      <c r="G87" s="39"/>
    </row>
    <row r="88" spans="1:7">
      <c r="A88">
        <v>1968</v>
      </c>
      <c r="B88" s="36">
        <v>80</v>
      </c>
      <c r="C88" s="36">
        <v>80</v>
      </c>
      <c r="D88" s="37"/>
      <c r="E88" s="37"/>
      <c r="F88" s="36" t="s">
        <v>7</v>
      </c>
      <c r="G88" s="39"/>
    </row>
    <row r="89" spans="1:7">
      <c r="A89">
        <v>1969</v>
      </c>
      <c r="B89" s="36">
        <v>85</v>
      </c>
      <c r="C89" s="36">
        <v>85</v>
      </c>
      <c r="D89" s="37"/>
      <c r="E89" s="37"/>
      <c r="F89" s="36" t="s">
        <v>7</v>
      </c>
      <c r="G89" s="39" t="s">
        <v>83</v>
      </c>
    </row>
    <row r="90" spans="1:7">
      <c r="A90">
        <v>1970</v>
      </c>
      <c r="B90" s="36">
        <v>85</v>
      </c>
      <c r="C90" s="36">
        <v>85</v>
      </c>
      <c r="D90" s="37"/>
      <c r="E90" s="37"/>
      <c r="F90" s="38" t="s">
        <v>8</v>
      </c>
      <c r="G90" s="39" t="s">
        <v>83</v>
      </c>
    </row>
    <row r="91" spans="1:7">
      <c r="A91">
        <v>1971</v>
      </c>
      <c r="B91" s="36">
        <v>85</v>
      </c>
      <c r="C91" s="36">
        <v>85</v>
      </c>
      <c r="D91" s="37"/>
      <c r="E91" s="37"/>
      <c r="F91" s="52" t="s">
        <v>7</v>
      </c>
      <c r="G91" s="39" t="s">
        <v>83</v>
      </c>
    </row>
    <row r="92" spans="1:7">
      <c r="A92">
        <v>1972</v>
      </c>
      <c r="B92" s="36">
        <v>75</v>
      </c>
      <c r="C92" s="36">
        <v>75</v>
      </c>
      <c r="D92" s="37"/>
      <c r="E92" s="37"/>
      <c r="F92" s="52" t="s">
        <v>7</v>
      </c>
      <c r="G92" s="39"/>
    </row>
    <row r="93" spans="1:7">
      <c r="A93">
        <v>1973</v>
      </c>
      <c r="B93" s="36">
        <v>75</v>
      </c>
      <c r="C93" s="36">
        <v>75</v>
      </c>
      <c r="D93" s="37"/>
      <c r="E93" s="37"/>
      <c r="F93" s="52" t="s">
        <v>7</v>
      </c>
    </row>
    <row r="94" spans="1:7">
      <c r="A94">
        <v>1974</v>
      </c>
      <c r="B94" s="36">
        <v>75</v>
      </c>
      <c r="C94" s="36">
        <v>75</v>
      </c>
      <c r="D94" s="37"/>
      <c r="E94" s="37"/>
      <c r="F94" s="52" t="s">
        <v>7</v>
      </c>
    </row>
    <row r="95" spans="1:7">
      <c r="A95">
        <v>1975</v>
      </c>
      <c r="B95" s="36">
        <v>75</v>
      </c>
      <c r="C95" s="37"/>
      <c r="D95" s="36">
        <v>75</v>
      </c>
      <c r="E95" s="37"/>
      <c r="F95" s="52" t="s">
        <v>84</v>
      </c>
    </row>
    <row r="96" spans="1:7">
      <c r="A96">
        <v>1976</v>
      </c>
      <c r="B96" s="36">
        <v>75</v>
      </c>
      <c r="C96" s="37"/>
      <c r="D96" s="36">
        <v>75</v>
      </c>
      <c r="E96" s="37"/>
      <c r="F96" s="52" t="s">
        <v>7</v>
      </c>
    </row>
    <row r="97" spans="1:6">
      <c r="A97">
        <v>1977</v>
      </c>
      <c r="B97" s="36">
        <v>75</v>
      </c>
      <c r="C97" s="37"/>
      <c r="D97" s="36">
        <v>75</v>
      </c>
      <c r="E97" s="37"/>
      <c r="F97" s="52" t="s">
        <v>7</v>
      </c>
    </row>
    <row r="98" spans="1:6">
      <c r="A98">
        <v>1978</v>
      </c>
      <c r="B98" s="36">
        <v>75</v>
      </c>
      <c r="C98" s="37"/>
      <c r="D98" s="36">
        <v>75</v>
      </c>
      <c r="E98" s="37"/>
      <c r="F98" s="52" t="s">
        <v>7</v>
      </c>
    </row>
    <row r="99" spans="1:6">
      <c r="A99">
        <v>1979</v>
      </c>
      <c r="B99" s="36">
        <v>75</v>
      </c>
      <c r="C99" s="37"/>
      <c r="D99" s="36">
        <v>75</v>
      </c>
      <c r="E99" s="37"/>
      <c r="F99" s="52" t="s">
        <v>7</v>
      </c>
    </row>
    <row r="100" spans="1:6">
      <c r="A100">
        <v>1980</v>
      </c>
      <c r="B100" s="36">
        <v>75</v>
      </c>
      <c r="C100" s="37"/>
      <c r="D100" s="36">
        <v>75</v>
      </c>
      <c r="E100" s="37"/>
      <c r="F100" s="52" t="s">
        <v>7</v>
      </c>
    </row>
    <row r="101" spans="1:6">
      <c r="A101">
        <v>1981</v>
      </c>
      <c r="B101" s="36">
        <v>75</v>
      </c>
      <c r="C101" s="37"/>
      <c r="D101" s="36">
        <v>75</v>
      </c>
      <c r="E101" s="37"/>
      <c r="F101" s="52" t="s">
        <v>7</v>
      </c>
    </row>
    <row r="102" spans="1:6">
      <c r="A102">
        <v>1982</v>
      </c>
      <c r="B102" s="36">
        <v>75</v>
      </c>
      <c r="C102" s="37"/>
      <c r="D102" s="36">
        <v>75</v>
      </c>
      <c r="E102" s="37"/>
      <c r="F102" s="52" t="s">
        <v>7</v>
      </c>
    </row>
    <row r="103" spans="1:6">
      <c r="A103">
        <v>1983</v>
      </c>
      <c r="B103" s="36">
        <v>75</v>
      </c>
      <c r="C103" s="37"/>
      <c r="D103" s="36">
        <v>75</v>
      </c>
      <c r="E103" s="37"/>
      <c r="F103" s="52" t="s">
        <v>7</v>
      </c>
    </row>
    <row r="104" spans="1:6">
      <c r="A104">
        <v>1984</v>
      </c>
      <c r="B104" s="36">
        <v>60</v>
      </c>
      <c r="C104" s="37"/>
      <c r="D104" s="36">
        <v>60</v>
      </c>
      <c r="E104" s="37"/>
      <c r="F104" s="52" t="s">
        <v>7</v>
      </c>
    </row>
    <row r="105" spans="1:6">
      <c r="A105">
        <v>1985</v>
      </c>
      <c r="B105" s="36">
        <v>60</v>
      </c>
      <c r="C105" s="37"/>
      <c r="D105" s="36">
        <v>60</v>
      </c>
      <c r="E105" s="37"/>
      <c r="F105" s="52" t="s">
        <v>7</v>
      </c>
    </row>
    <row r="106" spans="1:6">
      <c r="A106">
        <v>1986</v>
      </c>
      <c r="B106" s="36">
        <v>60</v>
      </c>
      <c r="C106" s="37"/>
      <c r="D106" s="37"/>
      <c r="E106" s="36">
        <v>60</v>
      </c>
      <c r="F106" s="52" t="s">
        <v>85</v>
      </c>
    </row>
    <row r="107" spans="1:6">
      <c r="A107">
        <v>1987</v>
      </c>
      <c r="B107" s="36">
        <v>60</v>
      </c>
      <c r="C107" s="37"/>
      <c r="D107" s="37"/>
      <c r="E107" s="36">
        <v>60</v>
      </c>
      <c r="F107" s="52" t="s">
        <v>7</v>
      </c>
    </row>
    <row r="108" spans="1:6">
      <c r="A108">
        <v>1988</v>
      </c>
      <c r="B108" s="36">
        <v>40</v>
      </c>
      <c r="C108" s="37"/>
      <c r="D108" s="37"/>
      <c r="E108" s="36">
        <v>40</v>
      </c>
      <c r="F108" s="52" t="s">
        <v>7</v>
      </c>
    </row>
    <row r="109" spans="1:6">
      <c r="A109">
        <v>1989</v>
      </c>
      <c r="B109" s="36">
        <v>40</v>
      </c>
      <c r="C109" s="37"/>
      <c r="D109" s="37"/>
      <c r="E109" s="36">
        <v>40</v>
      </c>
      <c r="F109" s="52" t="s">
        <v>7</v>
      </c>
    </row>
    <row r="110" spans="1:6">
      <c r="A110">
        <v>1990</v>
      </c>
      <c r="B110" s="36">
        <v>40</v>
      </c>
      <c r="C110" s="37"/>
      <c r="D110" s="37"/>
      <c r="E110" s="36">
        <v>40</v>
      </c>
      <c r="F110" s="52" t="s">
        <v>7</v>
      </c>
    </row>
    <row r="111" spans="1:6">
      <c r="A111">
        <v>1991</v>
      </c>
      <c r="B111" s="36">
        <v>40</v>
      </c>
      <c r="C111" s="37"/>
      <c r="D111" s="37"/>
      <c r="E111" s="36">
        <v>40</v>
      </c>
      <c r="F111" s="52" t="s">
        <v>7</v>
      </c>
    </row>
    <row r="112" spans="1:6">
      <c r="A112">
        <v>1992</v>
      </c>
      <c r="B112" s="36">
        <v>40</v>
      </c>
      <c r="C112" s="37"/>
      <c r="D112" s="37"/>
      <c r="E112" s="36">
        <v>40</v>
      </c>
      <c r="F112" s="52" t="s">
        <v>7</v>
      </c>
    </row>
    <row r="113" spans="1:6">
      <c r="A113">
        <v>1993</v>
      </c>
      <c r="B113" s="36">
        <v>40</v>
      </c>
      <c r="C113" s="37"/>
      <c r="D113" s="37"/>
      <c r="E113" s="36">
        <v>40</v>
      </c>
      <c r="F113" s="52" t="s">
        <v>7</v>
      </c>
    </row>
    <row r="114" spans="1:6">
      <c r="A114">
        <v>1994</v>
      </c>
      <c r="B114" s="36">
        <v>40</v>
      </c>
      <c r="C114" s="37"/>
      <c r="D114" s="37"/>
      <c r="E114" s="36">
        <v>40</v>
      </c>
      <c r="F114" s="52" t="s">
        <v>7</v>
      </c>
    </row>
    <row r="115" spans="1:6">
      <c r="A115">
        <v>1995</v>
      </c>
      <c r="B115" s="36">
        <v>40</v>
      </c>
      <c r="C115" s="37"/>
      <c r="D115" s="37"/>
      <c r="E115" s="36">
        <v>40</v>
      </c>
      <c r="F115" s="52" t="s">
        <v>7</v>
      </c>
    </row>
    <row r="116" spans="1:6">
      <c r="A116">
        <v>1996</v>
      </c>
      <c r="B116" s="36">
        <v>40</v>
      </c>
      <c r="C116" s="37"/>
      <c r="D116" s="37"/>
      <c r="E116" s="36">
        <v>40</v>
      </c>
      <c r="F116" s="52" t="s">
        <v>7</v>
      </c>
    </row>
    <row r="117" spans="1:6">
      <c r="A117">
        <v>1997</v>
      </c>
      <c r="B117" s="36">
        <v>40</v>
      </c>
      <c r="C117" s="37"/>
      <c r="D117" s="37"/>
      <c r="E117" s="36">
        <v>40</v>
      </c>
      <c r="F117" s="52" t="s">
        <v>7</v>
      </c>
    </row>
    <row r="118" spans="1:6">
      <c r="A118">
        <v>1998</v>
      </c>
      <c r="B118" s="36">
        <v>40</v>
      </c>
      <c r="C118" s="37"/>
      <c r="D118" s="37"/>
      <c r="E118" s="36">
        <v>40</v>
      </c>
      <c r="F118" s="52" t="s">
        <v>7</v>
      </c>
    </row>
    <row r="119" spans="1:6">
      <c r="A119">
        <v>1999</v>
      </c>
      <c r="B119" s="36">
        <v>40</v>
      </c>
      <c r="C119" s="37"/>
      <c r="D119" s="37"/>
      <c r="E119" s="36">
        <v>40</v>
      </c>
      <c r="F119" s="52" t="s">
        <v>7</v>
      </c>
    </row>
    <row r="120" spans="1:6">
      <c r="A120">
        <v>2000</v>
      </c>
      <c r="B120" s="36">
        <v>40</v>
      </c>
      <c r="C120" s="37"/>
      <c r="D120" s="37"/>
      <c r="E120" s="36">
        <v>40</v>
      </c>
      <c r="F120" s="52" t="s">
        <v>7</v>
      </c>
    </row>
    <row r="121" spans="1:6">
      <c r="A121">
        <v>2001</v>
      </c>
      <c r="B121" s="36">
        <v>40</v>
      </c>
      <c r="C121" s="37"/>
      <c r="D121" s="37"/>
      <c r="E121" s="36">
        <v>40</v>
      </c>
      <c r="F121" s="52" t="s">
        <v>84</v>
      </c>
    </row>
    <row r="122" spans="1:6">
      <c r="A122">
        <v>2002</v>
      </c>
      <c r="B122" s="36">
        <v>40</v>
      </c>
      <c r="C122" s="37"/>
      <c r="D122" s="37"/>
      <c r="E122" s="36">
        <v>40</v>
      </c>
      <c r="F122" s="52" t="s">
        <v>7</v>
      </c>
    </row>
    <row r="123" spans="1:6">
      <c r="A123">
        <v>2003</v>
      </c>
      <c r="B123" s="36">
        <v>40</v>
      </c>
      <c r="C123" s="37"/>
      <c r="D123" s="37"/>
      <c r="E123" s="36">
        <v>40</v>
      </c>
      <c r="F123" s="52" t="s">
        <v>7</v>
      </c>
    </row>
    <row r="124" spans="1:6">
      <c r="A124">
        <v>2004</v>
      </c>
      <c r="B124" s="36">
        <v>40</v>
      </c>
      <c r="C124" s="37"/>
      <c r="D124" s="37"/>
      <c r="E124" s="36">
        <v>40</v>
      </c>
      <c r="F124" s="52" t="s">
        <v>7</v>
      </c>
    </row>
    <row r="125" spans="1:6">
      <c r="A125">
        <v>2005</v>
      </c>
      <c r="B125" s="36">
        <v>40</v>
      </c>
      <c r="C125" s="37"/>
      <c r="D125" s="37"/>
      <c r="E125" s="36">
        <v>40</v>
      </c>
      <c r="F125" s="52" t="s">
        <v>7</v>
      </c>
    </row>
    <row r="126" spans="1:6">
      <c r="A126">
        <v>2006</v>
      </c>
      <c r="B126" s="36">
        <v>40</v>
      </c>
      <c r="C126" s="37"/>
      <c r="D126" s="37"/>
      <c r="E126" s="36">
        <v>40</v>
      </c>
      <c r="F126" s="52" t="s">
        <v>7</v>
      </c>
    </row>
    <row r="127" spans="1:6">
      <c r="A127">
        <v>2007</v>
      </c>
      <c r="B127" s="36">
        <v>40</v>
      </c>
      <c r="C127" s="37"/>
      <c r="D127" s="37"/>
      <c r="E127" s="36">
        <v>40</v>
      </c>
      <c r="F127" s="52" t="s">
        <v>7</v>
      </c>
    </row>
    <row r="128" spans="1:6">
      <c r="A128">
        <v>2008</v>
      </c>
      <c r="B128" s="36">
        <v>40</v>
      </c>
      <c r="C128" s="37"/>
      <c r="D128" s="37"/>
      <c r="E128" s="36">
        <v>40</v>
      </c>
      <c r="F128" s="52" t="s">
        <v>7</v>
      </c>
    </row>
    <row r="129" spans="1:6">
      <c r="A129">
        <v>2009</v>
      </c>
      <c r="B129" s="36">
        <v>40</v>
      </c>
      <c r="C129" s="37"/>
      <c r="D129" s="37"/>
      <c r="E129" s="36">
        <v>40</v>
      </c>
      <c r="F129" s="52" t="s">
        <v>7</v>
      </c>
    </row>
    <row r="130" spans="1:6">
      <c r="A130">
        <v>2010</v>
      </c>
      <c r="B130" s="36">
        <v>40</v>
      </c>
      <c r="C130" s="37"/>
      <c r="D130" s="37"/>
      <c r="E130" s="36">
        <v>40</v>
      </c>
      <c r="F130" s="52" t="s">
        <v>7</v>
      </c>
    </row>
    <row r="131" spans="1:6">
      <c r="A131">
        <v>2011</v>
      </c>
      <c r="B131" s="36">
        <v>40</v>
      </c>
      <c r="C131" s="37"/>
      <c r="D131" s="37"/>
      <c r="E131" s="36">
        <v>40</v>
      </c>
      <c r="F131" s="52" t="s">
        <v>7</v>
      </c>
    </row>
  </sheetData>
  <phoneticPr fontId="2" type="noConversion"/>
  <pageMargins left="0.78740157499999996" right="0.78740157499999996" top="0.984251969" bottom="0.984251969" header="0.4921259845" footer="0.492125984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DataF1</vt:lpstr>
      <vt:lpstr>DataF2</vt:lpstr>
      <vt:lpstr>DataF3</vt:lpstr>
      <vt:lpstr>DataF4</vt:lpstr>
      <vt:lpstr>DataF_A1</vt:lpstr>
      <vt:lpstr>DataF_A2</vt:lpstr>
      <vt:lpstr>DetailsDataF_A1</vt:lpstr>
      <vt:lpstr>DetailsDataF_A2</vt:lpstr>
      <vt:lpstr>F1</vt:lpstr>
      <vt:lpstr>F2</vt:lpstr>
      <vt:lpstr>F3</vt:lpstr>
      <vt:lpstr>F4</vt:lpstr>
      <vt:lpstr>F_A1</vt:lpstr>
      <vt:lpstr>F_A2</vt:lpstr>
    </vt:vector>
  </TitlesOfParts>
  <Company>pse-cnrs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piketty</dc:creator>
  <cp:lastModifiedBy>emmanuel saez</cp:lastModifiedBy>
  <cp:lastPrinted>2014-02-09T18:02:02Z</cp:lastPrinted>
  <dcterms:created xsi:type="dcterms:W3CDTF">2009-06-26T15:27:40Z</dcterms:created>
  <dcterms:modified xsi:type="dcterms:W3CDTF">2014-03-25T20:01:24Z</dcterms:modified>
</cp:coreProperties>
</file>